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Arkusz1" sheetId="1" r:id="rId1"/>
    <sheet name="Arkusz1 (2)" sheetId="2" r:id="rId2"/>
    <sheet name="Arkusz2" sheetId="3" r:id="rId3"/>
    <sheet name="Arkusz3" sheetId="4" r:id="rId4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3" i="1"/>
  <c r="E243"/>
  <c r="H242"/>
  <c r="H241"/>
  <c r="G240"/>
  <c r="H240" s="1"/>
  <c r="G239"/>
  <c r="G243" s="1"/>
  <c r="H238"/>
  <c r="F228"/>
  <c r="E228"/>
  <c r="H227"/>
  <c r="H226"/>
  <c r="G225"/>
  <c r="H225" s="1"/>
  <c r="H224"/>
  <c r="G224"/>
  <c r="G228" s="1"/>
  <c r="H223"/>
  <c r="H228" s="1"/>
  <c r="H208"/>
  <c r="J207"/>
  <c r="J206"/>
  <c r="I206"/>
  <c r="J205"/>
  <c r="I205"/>
  <c r="J204"/>
  <c r="J208" s="1"/>
  <c r="I204"/>
  <c r="G191"/>
  <c r="F191"/>
  <c r="H191" s="1"/>
  <c r="E191"/>
  <c r="H190"/>
  <c r="H189"/>
  <c r="H188"/>
  <c r="H187"/>
  <c r="H186"/>
  <c r="F178"/>
  <c r="E178"/>
  <c r="H177"/>
  <c r="H176"/>
  <c r="G175"/>
  <c r="H175" s="1"/>
  <c r="G174"/>
  <c r="G178" s="1"/>
  <c r="H173"/>
  <c r="F162"/>
  <c r="E162"/>
  <c r="H161"/>
  <c r="H160"/>
  <c r="H159"/>
  <c r="G159"/>
  <c r="H158"/>
  <c r="H162" s="1"/>
  <c r="G158"/>
  <c r="G162" s="1"/>
  <c r="E149"/>
  <c r="H148"/>
  <c r="G148"/>
  <c r="H147"/>
  <c r="G147"/>
  <c r="H146"/>
  <c r="G146"/>
  <c r="G145"/>
  <c r="G149" s="1"/>
  <c r="F145"/>
  <c r="F149" s="1"/>
  <c r="H144"/>
  <c r="F136"/>
  <c r="E136"/>
  <c r="H135"/>
  <c r="H134"/>
  <c r="H133"/>
  <c r="G133"/>
  <c r="H132"/>
  <c r="G132"/>
  <c r="G136" s="1"/>
  <c r="H131"/>
  <c r="H130"/>
  <c r="H136" s="1"/>
  <c r="H122"/>
  <c r="H121"/>
  <c r="H120"/>
  <c r="G120"/>
  <c r="H119"/>
  <c r="G119"/>
  <c r="H118"/>
  <c r="H117"/>
  <c r="G110"/>
  <c r="F110"/>
  <c r="I109"/>
  <c r="I108"/>
  <c r="I107"/>
  <c r="H107"/>
  <c r="I106"/>
  <c r="H106"/>
  <c r="H110" s="1"/>
  <c r="I105"/>
  <c r="I104"/>
  <c r="G95"/>
  <c r="I95" s="1"/>
  <c r="F95"/>
  <c r="I94"/>
  <c r="I93"/>
  <c r="I92"/>
  <c r="H92"/>
  <c r="I91"/>
  <c r="H91"/>
  <c r="H95" s="1"/>
  <c r="G81"/>
  <c r="F81"/>
  <c r="I80"/>
  <c r="I79"/>
  <c r="I78"/>
  <c r="H78"/>
  <c r="I77"/>
  <c r="H77"/>
  <c r="H81" s="1"/>
  <c r="I81" s="1"/>
  <c r="I76"/>
  <c r="G67"/>
  <c r="F67"/>
  <c r="I66"/>
  <c r="I65"/>
  <c r="H64"/>
  <c r="I64" s="1"/>
  <c r="H63"/>
  <c r="I63" s="1"/>
  <c r="I62"/>
  <c r="G53"/>
  <c r="I53" s="1"/>
  <c r="F53"/>
  <c r="I52"/>
  <c r="H51"/>
  <c r="I51" s="1"/>
  <c r="I50"/>
  <c r="I49"/>
  <c r="H49"/>
  <c r="H53" s="1"/>
  <c r="I48"/>
  <c r="G40"/>
  <c r="F40"/>
  <c r="I39"/>
  <c r="I38"/>
  <c r="H37"/>
  <c r="I37" s="1"/>
  <c r="H36"/>
  <c r="H40" s="1"/>
  <c r="I35"/>
  <c r="F27"/>
  <c r="I26"/>
  <c r="I25"/>
  <c r="H24"/>
  <c r="G24"/>
  <c r="G27" s="1"/>
  <c r="H23"/>
  <c r="H27" s="1"/>
  <c r="G23"/>
  <c r="I22"/>
  <c r="F13"/>
  <c r="I12"/>
  <c r="I11"/>
  <c r="H10"/>
  <c r="G10"/>
  <c r="I10" s="1"/>
  <c r="H9"/>
  <c r="G9"/>
  <c r="G13" s="1"/>
  <c r="H8"/>
  <c r="I8" s="1"/>
  <c r="H178" l="1"/>
  <c r="I40"/>
  <c r="H243"/>
  <c r="I110"/>
  <c r="I27"/>
  <c r="I67"/>
  <c r="H149"/>
  <c r="H67"/>
  <c r="I9"/>
  <c r="H13"/>
  <c r="I13" s="1"/>
  <c r="I24"/>
  <c r="H174"/>
  <c r="H239"/>
  <c r="I23"/>
  <c r="I36"/>
  <c r="H145"/>
</calcChain>
</file>

<file path=xl/sharedStrings.xml><?xml version="1.0" encoding="utf-8"?>
<sst xmlns="http://schemas.openxmlformats.org/spreadsheetml/2006/main" count="382" uniqueCount="110">
  <si>
    <t>Stan na dzień
01.05.2018</t>
  </si>
  <si>
    <t>Przychody</t>
  </si>
  <si>
    <t>Rozchody</t>
  </si>
  <si>
    <t>Stan na dzień          31.05.2018</t>
  </si>
  <si>
    <t>353328 Magazyn biurowy</t>
  </si>
  <si>
    <t>6-421001</t>
  </si>
  <si>
    <t>CBŚP</t>
  </si>
  <si>
    <t>KWP Szczecin</t>
  </si>
  <si>
    <t>Teren</t>
  </si>
  <si>
    <t>75404-1263</t>
  </si>
  <si>
    <t>75405-1263</t>
  </si>
  <si>
    <t>Łącznie:</t>
  </si>
  <si>
    <t>Stan na dzień
01.06.2018</t>
  </si>
  <si>
    <t>Stan na dzień          30.06.2018</t>
  </si>
  <si>
    <t>Stan na dzień
01.07.2018</t>
  </si>
  <si>
    <t>Stan na dzień          31.07.2018</t>
  </si>
  <si>
    <t>BSWP</t>
  </si>
  <si>
    <t>Stan na dzień
01.08.2018</t>
  </si>
  <si>
    <t>Stan na dzień          31.08.2018</t>
  </si>
  <si>
    <t>Stan na dzień
01.09.2018</t>
  </si>
  <si>
    <t>Stan na dzień          31.09.2018</t>
  </si>
  <si>
    <t>Stan na dzień
01.10.2018</t>
  </si>
  <si>
    <t>Stan na dzień          31.10.2018</t>
  </si>
  <si>
    <t>Stan na dzień
01.11.2018</t>
  </si>
  <si>
    <t>Stan na dzień          30.11.2018</t>
  </si>
  <si>
    <t>Stan na dzień
01.12.2018</t>
  </si>
  <si>
    <t>Stan na dzień          31.12.2018</t>
  </si>
  <si>
    <t>Stan na dzień
01.01.2019</t>
  </si>
  <si>
    <t>Stan na dzień          31.01.2019</t>
  </si>
  <si>
    <t>łącznie</t>
  </si>
  <si>
    <t>Stan na dzień
01.02.2019</t>
  </si>
  <si>
    <t>Stan na dzień          28.02.2019</t>
  </si>
  <si>
    <t>ŁĄCZNIE</t>
  </si>
  <si>
    <t>Stan na dzień
01.03.2019</t>
  </si>
  <si>
    <t>Stan na dzień          31.03.2019</t>
  </si>
  <si>
    <t>Stan na dzień
01.04.2019</t>
  </si>
  <si>
    <t>Stan na dzień          30.04.2019</t>
  </si>
  <si>
    <t>Stan na dzień
01.05.2019</t>
  </si>
  <si>
    <t>Stan na dzień          31.05.2019</t>
  </si>
  <si>
    <t>sztucznie zmieniona</t>
  </si>
  <si>
    <t>Stan na dzień
01.06.2019</t>
  </si>
  <si>
    <t>Stan na dzień          30.06.2019</t>
  </si>
  <si>
    <t>Stan na dzień
01.07.2019</t>
  </si>
  <si>
    <t>Stan na dzień          31.07.2019</t>
  </si>
  <si>
    <t>Stan na dzień
01.08.2019</t>
  </si>
  <si>
    <t>Stan na dzień          31.08.2019</t>
  </si>
  <si>
    <t xml:space="preserve"> </t>
  </si>
  <si>
    <t>Wydziały i Jednostki</t>
  </si>
  <si>
    <t>KMP Szczecin</t>
  </si>
  <si>
    <t>KMP Koszalin</t>
  </si>
  <si>
    <t>KMP Świnoujście</t>
  </si>
  <si>
    <t>KPP Białogard</t>
  </si>
  <si>
    <t>KPP Choszczno</t>
  </si>
  <si>
    <t>KPP Drawsko Pom.</t>
  </si>
  <si>
    <t>KPP Goleniów</t>
  </si>
  <si>
    <t>KPP Gryfice</t>
  </si>
  <si>
    <t>KPP Gryfino</t>
  </si>
  <si>
    <t>KPP Kamień Pom.</t>
  </si>
  <si>
    <t>KPP Kołobrzeg</t>
  </si>
  <si>
    <t>KPP Łobez</t>
  </si>
  <si>
    <t>KPP Myślibórz</t>
  </si>
  <si>
    <t>KPP Police</t>
  </si>
  <si>
    <t>KPP Pyrzyce</t>
  </si>
  <si>
    <t>KPP Sławno</t>
  </si>
  <si>
    <t>KPP Stargard</t>
  </si>
  <si>
    <t>KPP Szczecinek</t>
  </si>
  <si>
    <t>KPP Świdwin</t>
  </si>
  <si>
    <t>KPP Wałcz</t>
  </si>
  <si>
    <t>CBZC</t>
  </si>
  <si>
    <t>Adres wysyłki</t>
  </si>
  <si>
    <t>KWP w Szczecinie, WZiI, ul.. Piotra i Pawła 4/5, 70-521 Szczecin</t>
  </si>
  <si>
    <t>Magazyn KWP             w Szczecinie, ul. Wernyhory 5, 71-240 Szczecin</t>
  </si>
  <si>
    <t>Załącznik nr 3</t>
  </si>
  <si>
    <t>KWP SZCZECIN</t>
  </si>
  <si>
    <t>DOSTAWA WG PONIŻSZEGO WYKAZU</t>
  </si>
  <si>
    <t xml:space="preserve">KALENDARZE 2024 </t>
  </si>
  <si>
    <t>suma wszystkich kalendarzy</t>
  </si>
  <si>
    <t>Kalendarz trójdzielny  POZ.4    (zał. nr 2)</t>
  </si>
  <si>
    <t>Kalendarz stojący-biurkowy                  POZ.6                           (zał. nr 2)</t>
  </si>
  <si>
    <t>Podkład na biurko  POZ.5  (zał. nr 2)</t>
  </si>
  <si>
    <t>KMP w Szczecinie, Kaszubska 35, 70-227 Szczecin</t>
  </si>
  <si>
    <t>KMP w Koszalinie,        J. Słowackiego 11, 75-950 Koszalin</t>
  </si>
  <si>
    <t>KMP w Świnoujściu, Krzywoustego 2A, 72-600 Świnoujście</t>
  </si>
  <si>
    <t>KPP w Białogardzie, Kołobrzeska 43, 78-200 Białogard</t>
  </si>
  <si>
    <t>KPP w Choszcznie, Boh. Warszawy 7c, 73-200 Choszczno</t>
  </si>
  <si>
    <t>KPP w Drawsku Pomorskim, Obrońców Westerplatte 3, 78-500 Drawsko Pomorskie</t>
  </si>
  <si>
    <t>KPP w Goleniowie, Maszewska 9, 72-100 Goleniów</t>
  </si>
  <si>
    <t>KPP w Gryficach, Mickiewicza 19, 72-300 Gryfice</t>
  </si>
  <si>
    <t>KPP w Gryfinie, Policyjna 2, 74-100 Gryfino</t>
  </si>
  <si>
    <t>KPP w Kamieniu Pomorskim, Żwirki i Wigóry 2, 72-400 Kamień Pomorski</t>
  </si>
  <si>
    <t>KPP w Kołobrzegu, Kilińskiego 20, 78-100 Kołobrzeg</t>
  </si>
  <si>
    <t>KPP w Łobzie, Wojska Polskiego 2, 73-150 Łobez</t>
  </si>
  <si>
    <t>KPP w Myśliborzu, Łużycka 21A, 74-300 Mślibórz</t>
  </si>
  <si>
    <t>KPP w Policach, J. Kasprowicza 3, 72-010 Police</t>
  </si>
  <si>
    <t>KPP w Pyrzycach, Młodych Techników 4, 74-200 Pyrzyce</t>
  </si>
  <si>
    <t>KPP w Sławnie, Polanowska 45D, 76-100 Sławno</t>
  </si>
  <si>
    <t>KPP Stargard, Warszawska 29, 73-110 Stargard</t>
  </si>
  <si>
    <t>KPP w Szczecinku, Polna 25, 78-400 Szczecinek</t>
  </si>
  <si>
    <t>KPP w Świdwinie, Królowej Jadwigi 2, 78-300 Świdwin</t>
  </si>
  <si>
    <t>KPP w Wałczu, Aleja Zdobywców Wału Pomorskiego 90 A, 78-600 Wałcz</t>
  </si>
  <si>
    <t>Kalendarz trójdzielny  POZ. 6,7,8   (zał. nr 1)</t>
  </si>
  <si>
    <t>Podkład na biurko  POZ. 9 (zał. nr 1)</t>
  </si>
  <si>
    <t>Kalendarz stojący-biurkowy                  POZ. 10,11                          (zał. nr 1)</t>
  </si>
  <si>
    <t>Kalendarz książkowy B5    POZ.1        (zał. nr 2)</t>
  </si>
  <si>
    <t>Kalendarz książkowy B5  POZ.2          (zał. nr 2)</t>
  </si>
  <si>
    <t xml:space="preserve">Kalendarz książkowy A4    POZ.3         (zał. nr 2)  </t>
  </si>
  <si>
    <t>Kalendarz książkowy  A4    POZ.4,5       (zał. nr 1)</t>
  </si>
  <si>
    <t xml:space="preserve">JEDNOSTKI TERENOWE </t>
  </si>
  <si>
    <t>Kalendarz książkowy B5    POZ.1 ,2      (zał. nr 1)</t>
  </si>
  <si>
    <t>Kalendarz książkowy A5    POZ. 3         (zał. nr 1)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</si>
</sst>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17"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1"/>
    </font>
    <font>
      <sz val="16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2"/>
      <color rgb="FFFF0000"/>
      <name val="Times New Roman"/>
      <family val="1"/>
      <charset val="238"/>
    </font>
    <font>
      <b/>
      <sz val="20"/>
      <color rgb="FF000000"/>
      <name val="Czcionka tekstu podstawowego"/>
      <charset val="238"/>
    </font>
    <font>
      <sz val="12"/>
      <color rgb="FF0070C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  <fill>
      <patternFill patternType="solid">
        <fgColor rgb="FFD9D9D9"/>
        <bgColor rgb="FFDFCCE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0" fillId="0" borderId="0" applyBorder="0" applyProtection="0"/>
    <xf numFmtId="0" fontId="10" fillId="0" borderId="0"/>
  </cellStyleXfs>
  <cellXfs count="1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indent="8"/>
    </xf>
    <xf numFmtId="4" fontId="3" fillId="2" borderId="1" xfId="0" applyNumberFormat="1" applyFont="1" applyFill="1" applyBorder="1" applyAlignment="1">
      <alignment horizontal="right" vertical="center" wrapText="1" indent="8"/>
    </xf>
    <xf numFmtId="4" fontId="3" fillId="2" borderId="1" xfId="0" applyNumberFormat="1" applyFont="1" applyFill="1" applyBorder="1" applyAlignment="1">
      <alignment horizontal="right" vertical="center" indent="8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right" vertical="center" indent="8"/>
    </xf>
    <xf numFmtId="4" fontId="3" fillId="2" borderId="1" xfId="0" applyNumberFormat="1" applyFont="1" applyFill="1" applyBorder="1" applyAlignment="1" applyProtection="1">
      <alignment horizontal="right" vertical="center" indent="8"/>
    </xf>
    <xf numFmtId="0" fontId="3" fillId="2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indent="8"/>
    </xf>
    <xf numFmtId="4" fontId="3" fillId="3" borderId="1" xfId="0" applyNumberFormat="1" applyFont="1" applyFill="1" applyBorder="1" applyAlignment="1">
      <alignment horizontal="right" vertical="center" wrapText="1" indent="8"/>
    </xf>
    <xf numFmtId="4" fontId="3" fillId="3" borderId="1" xfId="0" applyNumberFormat="1" applyFont="1" applyFill="1" applyBorder="1" applyAlignment="1">
      <alignment horizontal="right" vertical="center" indent="8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horizontal="right" vertical="center" indent="8"/>
    </xf>
    <xf numFmtId="4" fontId="3" fillId="3" borderId="1" xfId="0" applyNumberFormat="1" applyFont="1" applyFill="1" applyBorder="1" applyAlignment="1" applyProtection="1">
      <alignment horizontal="right" vertical="center" indent="8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8"/>
    </xf>
    <xf numFmtId="164" fontId="3" fillId="0" borderId="1" xfId="1" applyFont="1" applyBorder="1" applyAlignment="1" applyProtection="1">
      <alignment horizontal="center" readingOrder="2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indent="8"/>
    </xf>
    <xf numFmtId="4" fontId="3" fillId="0" borderId="1" xfId="0" applyNumberFormat="1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 indent="8"/>
    </xf>
    <xf numFmtId="164" fontId="3" fillId="5" borderId="1" xfId="1" applyFont="1" applyFill="1" applyBorder="1" applyAlignment="1" applyProtection="1">
      <alignment horizontal="center" readingOrder="2"/>
    </xf>
    <xf numFmtId="4" fontId="3" fillId="5" borderId="1" xfId="0" applyNumberFormat="1" applyFont="1" applyFill="1" applyBorder="1" applyAlignment="1" applyProtection="1">
      <alignment horizontal="center" vertical="center"/>
    </xf>
    <xf numFmtId="0" fontId="0" fillId="0" borderId="3" xfId="0" applyBorder="1"/>
    <xf numFmtId="0" fontId="0" fillId="0" borderId="4" xfId="0" applyBorder="1"/>
    <xf numFmtId="0" fontId="4" fillId="0" borderId="4" xfId="0" applyFont="1" applyBorder="1"/>
    <xf numFmtId="0" fontId="4" fillId="0" borderId="5" xfId="0" applyFont="1" applyBorder="1"/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1" xfId="1" applyFont="1" applyBorder="1" applyAlignment="1" applyProtection="1">
      <alignment horizontal="right" vertical="center" indent="8" readingOrder="2"/>
    </xf>
    <xf numFmtId="4" fontId="3" fillId="0" borderId="1" xfId="0" applyNumberFormat="1" applyFont="1" applyBorder="1" applyAlignment="1">
      <alignment horizontal="right" vertical="center" indent="8"/>
    </xf>
    <xf numFmtId="4" fontId="3" fillId="0" borderId="1" xfId="0" applyNumberFormat="1" applyFont="1" applyBorder="1" applyAlignment="1">
      <alignment horizontal="right" vertical="center" wrapText="1" indent="8"/>
    </xf>
    <xf numFmtId="4" fontId="3" fillId="0" borderId="1" xfId="0" applyNumberFormat="1" applyFont="1" applyBorder="1" applyAlignment="1" applyProtection="1">
      <alignment horizontal="right" vertical="center" indent="8"/>
    </xf>
    <xf numFmtId="0" fontId="3" fillId="0" borderId="2" xfId="0" applyFont="1" applyBorder="1" applyAlignment="1">
      <alignment horizontal="center" vertical="center"/>
    </xf>
    <xf numFmtId="164" fontId="3" fillId="5" borderId="1" xfId="1" applyFont="1" applyFill="1" applyBorder="1" applyAlignment="1" applyProtection="1">
      <alignment horizontal="right" vertical="center" indent="8" readingOrder="2"/>
    </xf>
    <xf numFmtId="4" fontId="3" fillId="5" borderId="1" xfId="0" applyNumberFormat="1" applyFont="1" applyFill="1" applyBorder="1" applyAlignment="1" applyProtection="1">
      <alignment horizontal="right" vertical="center" indent="8"/>
    </xf>
    <xf numFmtId="0" fontId="3" fillId="0" borderId="2" xfId="0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right" vertical="center" indent="8"/>
    </xf>
    <xf numFmtId="0" fontId="0" fillId="0" borderId="5" xfId="0" applyFont="1" applyBorder="1"/>
    <xf numFmtId="164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Border="1"/>
    <xf numFmtId="0" fontId="6" fillId="0" borderId="0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 wrapText="1"/>
    </xf>
    <xf numFmtId="0" fontId="8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5" fillId="0" borderId="0" xfId="2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top" wrapText="1"/>
    </xf>
    <xf numFmtId="0" fontId="15" fillId="0" borderId="1" xfId="2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2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center" wrapText="1"/>
    </xf>
    <xf numFmtId="4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Tekst objaśnienia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7030A0"/>
      <rgbColor rgb="FFFFFFCC"/>
      <rgbColor rgb="FFDCE6F2"/>
      <rgbColor rgb="FF660066"/>
      <rgbColor rgb="FFF37B70"/>
      <rgbColor rgb="FF0070C0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58220"/>
      <rgbColor rgb="FFFF6600"/>
      <rgbColor rgb="FF666699"/>
      <rgbColor rgb="FF969696"/>
      <rgbColor rgb="FF003366"/>
      <rgbColor rgb="FF00A65D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93"/>
  <sheetViews>
    <sheetView topLeftCell="A222" zoomScaleNormal="100" workbookViewId="0">
      <selection activeCell="H254" sqref="H254"/>
    </sheetView>
  </sheetViews>
  <sheetFormatPr defaultRowHeight="14.25"/>
  <cols>
    <col min="1" max="1" width="8.625" customWidth="1"/>
    <col min="2" max="2" width="9" customWidth="1"/>
    <col min="3" max="3" width="18" customWidth="1"/>
    <col min="4" max="4" width="11.75" customWidth="1"/>
    <col min="5" max="5" width="19.5" customWidth="1"/>
    <col min="6" max="6" width="13.375" customWidth="1"/>
    <col min="7" max="7" width="15" customWidth="1"/>
    <col min="8" max="8" width="18.875" customWidth="1"/>
    <col min="9" max="9" width="12.125" customWidth="1"/>
    <col min="10" max="10" width="15.5" customWidth="1"/>
    <col min="11" max="14" width="8.625" customWidth="1"/>
    <col min="15" max="15" width="19.25" customWidth="1"/>
    <col min="16" max="1025" width="8.625" customWidth="1"/>
  </cols>
  <sheetData>
    <row r="5" spans="1:9" ht="14.25" customHeight="1">
      <c r="A5" s="1"/>
      <c r="B5" s="1"/>
      <c r="C5" s="1"/>
      <c r="D5" s="1"/>
      <c r="E5" s="1"/>
      <c r="F5" s="101" t="s">
        <v>0</v>
      </c>
      <c r="G5" s="102" t="s">
        <v>1</v>
      </c>
      <c r="H5" s="102" t="s">
        <v>2</v>
      </c>
      <c r="I5" s="101" t="s">
        <v>3</v>
      </c>
    </row>
    <row r="6" spans="1:9">
      <c r="A6" s="1"/>
      <c r="B6" s="1"/>
      <c r="C6" s="1"/>
      <c r="D6" s="1"/>
      <c r="E6" s="1"/>
      <c r="F6" s="101"/>
      <c r="G6" s="102"/>
      <c r="H6" s="102"/>
      <c r="I6" s="101"/>
    </row>
    <row r="7" spans="1:9" ht="15.75">
      <c r="A7" s="103" t="s">
        <v>4</v>
      </c>
      <c r="B7" s="103"/>
      <c r="C7" s="103"/>
      <c r="D7" s="103"/>
      <c r="E7" s="103"/>
      <c r="F7" s="101"/>
      <c r="G7" s="102"/>
      <c r="H7" s="102"/>
      <c r="I7" s="101"/>
    </row>
    <row r="8" spans="1:9" ht="15.75">
      <c r="A8" s="2">
        <v>1</v>
      </c>
      <c r="B8" s="3"/>
      <c r="C8" s="3" t="s">
        <v>5</v>
      </c>
      <c r="D8" s="2">
        <v>75401</v>
      </c>
      <c r="E8" s="4" t="s">
        <v>6</v>
      </c>
      <c r="F8" s="5">
        <v>9994.4</v>
      </c>
      <c r="G8" s="6">
        <v>25.6</v>
      </c>
      <c r="H8" s="6">
        <f>25.6+9994.4</f>
        <v>10020</v>
      </c>
      <c r="I8" s="5">
        <f t="shared" ref="I8:I13" si="0">F8+G8-H8</f>
        <v>0</v>
      </c>
    </row>
    <row r="9" spans="1:9" ht="15.75">
      <c r="A9" s="7">
        <v>2</v>
      </c>
      <c r="B9" s="8"/>
      <c r="C9" s="9" t="s">
        <v>5</v>
      </c>
      <c r="D9" s="7">
        <v>75404</v>
      </c>
      <c r="E9" s="10" t="s">
        <v>7</v>
      </c>
      <c r="F9" s="11">
        <v>78800.160000000003</v>
      </c>
      <c r="G9" s="11">
        <f>8056.72</f>
        <v>8056.72</v>
      </c>
      <c r="H9" s="11">
        <f>10063.68+344.12</f>
        <v>10407.800000000001</v>
      </c>
      <c r="I9" s="5">
        <f t="shared" si="0"/>
        <v>76449.08</v>
      </c>
    </row>
    <row r="10" spans="1:9" ht="15.75">
      <c r="A10" s="12">
        <v>3</v>
      </c>
      <c r="B10" s="8"/>
      <c r="C10" s="9" t="s">
        <v>5</v>
      </c>
      <c r="D10" s="7">
        <v>75405</v>
      </c>
      <c r="E10" s="10" t="s">
        <v>8</v>
      </c>
      <c r="F10" s="11">
        <v>92413.18</v>
      </c>
      <c r="G10" s="11">
        <f>10144.84</f>
        <v>10144.84</v>
      </c>
      <c r="H10" s="11">
        <f>65938.11+622.59</f>
        <v>66560.7</v>
      </c>
      <c r="I10" s="5">
        <f t="shared" si="0"/>
        <v>35997.319999999992</v>
      </c>
    </row>
    <row r="11" spans="1:9" ht="15.75">
      <c r="A11" s="2">
        <v>4</v>
      </c>
      <c r="B11" s="8"/>
      <c r="C11" s="9" t="s">
        <v>5</v>
      </c>
      <c r="D11" s="7" t="s">
        <v>9</v>
      </c>
      <c r="E11" s="10" t="s">
        <v>7</v>
      </c>
      <c r="F11" s="11">
        <v>122472.52</v>
      </c>
      <c r="G11" s="11">
        <v>0</v>
      </c>
      <c r="H11" s="11">
        <v>10294.61</v>
      </c>
      <c r="I11" s="5">
        <f t="shared" si="0"/>
        <v>112177.91</v>
      </c>
    </row>
    <row r="12" spans="1:9" ht="15.75">
      <c r="A12" s="7">
        <v>5</v>
      </c>
      <c r="B12" s="8"/>
      <c r="C12" s="9" t="s">
        <v>5</v>
      </c>
      <c r="D12" s="7" t="s">
        <v>10</v>
      </c>
      <c r="E12" s="10" t="s">
        <v>8</v>
      </c>
      <c r="F12" s="11">
        <v>51599.32</v>
      </c>
      <c r="G12" s="11">
        <v>0</v>
      </c>
      <c r="H12" s="11">
        <v>4869.78</v>
      </c>
      <c r="I12" s="5">
        <f t="shared" si="0"/>
        <v>46729.54</v>
      </c>
    </row>
    <row r="13" spans="1:9" ht="15.75">
      <c r="A13" s="104" t="s">
        <v>11</v>
      </c>
      <c r="B13" s="104"/>
      <c r="C13" s="104"/>
      <c r="D13" s="104"/>
      <c r="E13" s="104"/>
      <c r="F13" s="6">
        <f>SUM(F8:F12)</f>
        <v>355279.58</v>
      </c>
      <c r="G13" s="6">
        <f>SUM(G8:G12)</f>
        <v>18227.16</v>
      </c>
      <c r="H13" s="6">
        <f>SUM(H8:H12)</f>
        <v>102152.89</v>
      </c>
      <c r="I13" s="5">
        <f t="shared" si="0"/>
        <v>271353.84999999998</v>
      </c>
    </row>
    <row r="19" spans="1:9" ht="14.25" customHeight="1">
      <c r="A19" s="1"/>
      <c r="B19" s="1"/>
      <c r="C19" s="1"/>
      <c r="D19" s="1"/>
      <c r="E19" s="1"/>
      <c r="F19" s="101" t="s">
        <v>12</v>
      </c>
      <c r="G19" s="102" t="s">
        <v>1</v>
      </c>
      <c r="H19" s="102" t="s">
        <v>2</v>
      </c>
      <c r="I19" s="101" t="s">
        <v>13</v>
      </c>
    </row>
    <row r="20" spans="1:9">
      <c r="A20" s="1"/>
      <c r="B20" s="1"/>
      <c r="C20" s="1"/>
      <c r="D20" s="1"/>
      <c r="E20" s="1"/>
      <c r="F20" s="101"/>
      <c r="G20" s="102"/>
      <c r="H20" s="102"/>
      <c r="I20" s="101"/>
    </row>
    <row r="21" spans="1:9" ht="15.75">
      <c r="A21" s="103" t="s">
        <v>4</v>
      </c>
      <c r="B21" s="103"/>
      <c r="C21" s="103"/>
      <c r="D21" s="103"/>
      <c r="E21" s="103"/>
      <c r="F21" s="101"/>
      <c r="G21" s="102"/>
      <c r="H21" s="102"/>
      <c r="I21" s="101"/>
    </row>
    <row r="22" spans="1:9" ht="15.75">
      <c r="A22" s="2">
        <v>1</v>
      </c>
      <c r="B22" s="3"/>
      <c r="C22" s="3" t="s">
        <v>5</v>
      </c>
      <c r="D22" s="2">
        <v>75401</v>
      </c>
      <c r="E22" s="4" t="s">
        <v>6</v>
      </c>
      <c r="F22" s="5">
        <v>0</v>
      </c>
      <c r="G22" s="6">
        <v>939.46</v>
      </c>
      <c r="H22" s="6">
        <v>939.46</v>
      </c>
      <c r="I22" s="5">
        <f t="shared" ref="I22:I27" si="1">F22+G22-H22</f>
        <v>0</v>
      </c>
    </row>
    <row r="23" spans="1:9" ht="15.75">
      <c r="A23" s="7">
        <v>2</v>
      </c>
      <c r="B23" s="8"/>
      <c r="C23" s="9" t="s">
        <v>5</v>
      </c>
      <c r="D23" s="7">
        <v>75404</v>
      </c>
      <c r="E23" s="10" t="s">
        <v>7</v>
      </c>
      <c r="F23" s="5">
        <v>76449.08</v>
      </c>
      <c r="G23" s="11">
        <f>4283.42+71900.34</f>
        <v>76183.759999999995</v>
      </c>
      <c r="H23" s="11">
        <f>14155.26+263.08</f>
        <v>14418.34</v>
      </c>
      <c r="I23" s="5">
        <f t="shared" si="1"/>
        <v>138214.5</v>
      </c>
    </row>
    <row r="24" spans="1:9" ht="15.75">
      <c r="A24" s="12">
        <v>3</v>
      </c>
      <c r="B24" s="8"/>
      <c r="C24" s="9" t="s">
        <v>5</v>
      </c>
      <c r="D24" s="7">
        <v>75405</v>
      </c>
      <c r="E24" s="10" t="s">
        <v>8</v>
      </c>
      <c r="F24" s="11">
        <v>35997.32</v>
      </c>
      <c r="G24" s="11">
        <f>6309.08+73.5+106713.32</f>
        <v>113095.90000000001</v>
      </c>
      <c r="H24" s="11">
        <f>11164.16+478.91</f>
        <v>11643.07</v>
      </c>
      <c r="I24" s="5">
        <f t="shared" si="1"/>
        <v>137450.15</v>
      </c>
    </row>
    <row r="25" spans="1:9" ht="15.75">
      <c r="A25" s="2">
        <v>4</v>
      </c>
      <c r="B25" s="8"/>
      <c r="C25" s="9" t="s">
        <v>5</v>
      </c>
      <c r="D25" s="7" t="s">
        <v>9</v>
      </c>
      <c r="E25" s="10" t="s">
        <v>7</v>
      </c>
      <c r="F25" s="11">
        <v>112177.91</v>
      </c>
      <c r="G25" s="11">
        <v>0</v>
      </c>
      <c r="H25" s="11">
        <v>7698.9</v>
      </c>
      <c r="I25" s="5">
        <f t="shared" si="1"/>
        <v>104479.01000000001</v>
      </c>
    </row>
    <row r="26" spans="1:9" ht="15.75">
      <c r="A26" s="7">
        <v>5</v>
      </c>
      <c r="B26" s="8"/>
      <c r="C26" s="9" t="s">
        <v>5</v>
      </c>
      <c r="D26" s="7" t="s">
        <v>10</v>
      </c>
      <c r="E26" s="10" t="s">
        <v>8</v>
      </c>
      <c r="F26" s="11">
        <v>46729.54</v>
      </c>
      <c r="G26" s="11">
        <v>0</v>
      </c>
      <c r="H26" s="11">
        <v>1974.4</v>
      </c>
      <c r="I26" s="5">
        <f t="shared" si="1"/>
        <v>44755.14</v>
      </c>
    </row>
    <row r="27" spans="1:9" ht="15.75">
      <c r="A27" s="104" t="s">
        <v>11</v>
      </c>
      <c r="B27" s="104"/>
      <c r="C27" s="104"/>
      <c r="D27" s="104"/>
      <c r="E27" s="104"/>
      <c r="F27" s="6">
        <f>SUM(F22:F26)</f>
        <v>271353.84999999998</v>
      </c>
      <c r="G27" s="6">
        <f>SUM(G22:G26)</f>
        <v>190219.12</v>
      </c>
      <c r="H27" s="6">
        <f>SUM(H22:H26)</f>
        <v>36674.17</v>
      </c>
      <c r="I27" s="5">
        <f t="shared" si="1"/>
        <v>424898.8</v>
      </c>
    </row>
    <row r="32" spans="1:9" ht="14.25" customHeight="1">
      <c r="A32" s="1"/>
      <c r="B32" s="1"/>
      <c r="C32" s="1"/>
      <c r="D32" s="1"/>
      <c r="E32" s="1"/>
      <c r="F32" s="101" t="s">
        <v>14</v>
      </c>
      <c r="G32" s="102" t="s">
        <v>1</v>
      </c>
      <c r="H32" s="102" t="s">
        <v>2</v>
      </c>
      <c r="I32" s="101" t="s">
        <v>15</v>
      </c>
    </row>
    <row r="33" spans="1:15">
      <c r="A33" s="1"/>
      <c r="B33" s="1"/>
      <c r="C33" s="1"/>
      <c r="D33" s="1"/>
      <c r="E33" s="1"/>
      <c r="F33" s="101"/>
      <c r="G33" s="102"/>
      <c r="H33" s="102"/>
      <c r="I33" s="101"/>
    </row>
    <row r="34" spans="1:15" ht="15.75">
      <c r="A34" s="103" t="s">
        <v>4</v>
      </c>
      <c r="B34" s="103"/>
      <c r="C34" s="103"/>
      <c r="D34" s="103"/>
      <c r="E34" s="103"/>
      <c r="F34" s="101"/>
      <c r="G34" s="102"/>
      <c r="H34" s="102"/>
      <c r="I34" s="101"/>
    </row>
    <row r="35" spans="1:15" ht="15.75">
      <c r="A35" s="2">
        <v>1</v>
      </c>
      <c r="B35" s="3"/>
      <c r="C35" s="3" t="s">
        <v>5</v>
      </c>
      <c r="D35" s="2">
        <v>75402</v>
      </c>
      <c r="E35" s="4" t="s">
        <v>16</v>
      </c>
      <c r="F35" s="5">
        <v>0</v>
      </c>
      <c r="G35" s="6">
        <v>2349.38</v>
      </c>
      <c r="H35" s="6">
        <v>2349.38</v>
      </c>
      <c r="I35" s="5">
        <f t="shared" ref="I35:I40" si="2">F35+G35-H35</f>
        <v>0</v>
      </c>
    </row>
    <row r="36" spans="1:15" ht="15.75">
      <c r="A36" s="7">
        <v>2</v>
      </c>
      <c r="B36" s="8"/>
      <c r="C36" s="9" t="s">
        <v>5</v>
      </c>
      <c r="D36" s="7">
        <v>75404</v>
      </c>
      <c r="E36" s="10" t="s">
        <v>7</v>
      </c>
      <c r="F36" s="5">
        <v>138214.5</v>
      </c>
      <c r="G36" s="11">
        <v>13320.32</v>
      </c>
      <c r="H36" s="11">
        <f>19980.32-H38</f>
        <v>11243.85</v>
      </c>
      <c r="I36" s="5">
        <f t="shared" si="2"/>
        <v>140290.97</v>
      </c>
    </row>
    <row r="37" spans="1:15" ht="15.75">
      <c r="A37" s="12">
        <v>3</v>
      </c>
      <c r="B37" s="8"/>
      <c r="C37" s="9" t="s">
        <v>5</v>
      </c>
      <c r="D37" s="7">
        <v>75405</v>
      </c>
      <c r="E37" s="10" t="s">
        <v>8</v>
      </c>
      <c r="F37" s="11">
        <v>137450.15</v>
      </c>
      <c r="G37" s="11">
        <v>12466.9</v>
      </c>
      <c r="H37" s="11">
        <f>(14137.83+58.8)-H39</f>
        <v>11065.84</v>
      </c>
      <c r="I37" s="5">
        <f t="shared" si="2"/>
        <v>138851.21</v>
      </c>
    </row>
    <row r="38" spans="1:15" ht="15.75">
      <c r="A38" s="2">
        <v>4</v>
      </c>
      <c r="B38" s="8"/>
      <c r="C38" s="9" t="s">
        <v>5</v>
      </c>
      <c r="D38" s="7" t="s">
        <v>9</v>
      </c>
      <c r="E38" s="10" t="s">
        <v>7</v>
      </c>
      <c r="F38" s="11">
        <v>104479.01</v>
      </c>
      <c r="G38" s="11">
        <v>0</v>
      </c>
      <c r="H38" s="11">
        <v>8736.4699999999993</v>
      </c>
      <c r="I38" s="5">
        <f t="shared" si="2"/>
        <v>95742.54</v>
      </c>
    </row>
    <row r="39" spans="1:15" ht="15.75">
      <c r="A39" s="7">
        <v>5</v>
      </c>
      <c r="B39" s="8"/>
      <c r="C39" s="9" t="s">
        <v>5</v>
      </c>
      <c r="D39" s="7" t="s">
        <v>10</v>
      </c>
      <c r="E39" s="10" t="s">
        <v>8</v>
      </c>
      <c r="F39" s="11">
        <v>44755.14</v>
      </c>
      <c r="G39" s="11">
        <v>0</v>
      </c>
      <c r="H39" s="11">
        <v>3130.79</v>
      </c>
      <c r="I39" s="5">
        <f t="shared" si="2"/>
        <v>41624.35</v>
      </c>
      <c r="O39" s="6"/>
    </row>
    <row r="40" spans="1:15" ht="15.75">
      <c r="A40" s="104" t="s">
        <v>11</v>
      </c>
      <c r="B40" s="104"/>
      <c r="C40" s="104"/>
      <c r="D40" s="104"/>
      <c r="E40" s="104"/>
      <c r="F40" s="6">
        <f>SUM(F35:F39)</f>
        <v>424898.80000000005</v>
      </c>
      <c r="G40" s="6">
        <f>SUM(G35:G38)</f>
        <v>28136.6</v>
      </c>
      <c r="H40" s="6">
        <f>H35+H36+H37+H38+H39</f>
        <v>36526.33</v>
      </c>
      <c r="I40" s="5">
        <f t="shared" si="2"/>
        <v>416509.07</v>
      </c>
    </row>
    <row r="45" spans="1:15" ht="14.25" customHeight="1">
      <c r="A45" s="1"/>
      <c r="B45" s="1"/>
      <c r="C45" s="1"/>
      <c r="D45" s="1"/>
      <c r="E45" s="1"/>
      <c r="F45" s="101" t="s">
        <v>17</v>
      </c>
      <c r="G45" s="102" t="s">
        <v>1</v>
      </c>
      <c r="H45" s="102" t="s">
        <v>2</v>
      </c>
      <c r="I45" s="101" t="s">
        <v>18</v>
      </c>
    </row>
    <row r="46" spans="1:15">
      <c r="A46" s="1"/>
      <c r="B46" s="1"/>
      <c r="C46" s="1"/>
      <c r="D46" s="1"/>
      <c r="E46" s="1"/>
      <c r="F46" s="101"/>
      <c r="G46" s="102"/>
      <c r="H46" s="102"/>
      <c r="I46" s="101"/>
    </row>
    <row r="47" spans="1:15" ht="15.75">
      <c r="A47" s="103" t="s">
        <v>4</v>
      </c>
      <c r="B47" s="103"/>
      <c r="C47" s="103"/>
      <c r="D47" s="103"/>
      <c r="E47" s="103"/>
      <c r="F47" s="101"/>
      <c r="G47" s="102"/>
      <c r="H47" s="102"/>
      <c r="I47" s="101"/>
    </row>
    <row r="48" spans="1:15" ht="15.75">
      <c r="A48" s="2">
        <v>1</v>
      </c>
      <c r="B48" s="3"/>
      <c r="C48" s="3" t="s">
        <v>5</v>
      </c>
      <c r="D48" s="2">
        <v>75402</v>
      </c>
      <c r="E48" s="4" t="s">
        <v>16</v>
      </c>
      <c r="F48" s="5">
        <v>0</v>
      </c>
      <c r="G48" s="6">
        <v>1624.11</v>
      </c>
      <c r="H48" s="6">
        <v>1624.11</v>
      </c>
      <c r="I48" s="5">
        <f t="shared" ref="I48:I53" si="3">F48+G48-H48</f>
        <v>0</v>
      </c>
    </row>
    <row r="49" spans="1:9" ht="15.75">
      <c r="A49" s="7">
        <v>2</v>
      </c>
      <c r="B49" s="8"/>
      <c r="C49" s="9" t="s">
        <v>5</v>
      </c>
      <c r="D49" s="7">
        <v>75404</v>
      </c>
      <c r="E49" s="10" t="s">
        <v>7</v>
      </c>
      <c r="F49" s="5">
        <v>140290.97</v>
      </c>
      <c r="G49" s="11">
        <v>7640.99</v>
      </c>
      <c r="H49" s="11">
        <f>18719.09+3.49</f>
        <v>18722.580000000002</v>
      </c>
      <c r="I49" s="5">
        <f t="shared" si="3"/>
        <v>129209.37999999999</v>
      </c>
    </row>
    <row r="50" spans="1:9" ht="15.75">
      <c r="A50" s="12">
        <v>3</v>
      </c>
      <c r="B50" s="8"/>
      <c r="C50" s="9" t="s">
        <v>5</v>
      </c>
      <c r="D50" s="7">
        <v>75405</v>
      </c>
      <c r="E50" s="10" t="s">
        <v>8</v>
      </c>
      <c r="F50" s="11">
        <v>138851.21</v>
      </c>
      <c r="G50" s="11">
        <v>23634.69</v>
      </c>
      <c r="H50" s="11">
        <v>86156.82</v>
      </c>
      <c r="I50" s="5">
        <f t="shared" si="3"/>
        <v>76329.079999999987</v>
      </c>
    </row>
    <row r="51" spans="1:9" ht="15.75">
      <c r="A51" s="2">
        <v>4</v>
      </c>
      <c r="B51" s="8"/>
      <c r="C51" s="9" t="s">
        <v>5</v>
      </c>
      <c r="D51" s="7" t="s">
        <v>9</v>
      </c>
      <c r="E51" s="10" t="s">
        <v>7</v>
      </c>
      <c r="F51" s="11">
        <v>95742.54</v>
      </c>
      <c r="G51" s="11">
        <v>0</v>
      </c>
      <c r="H51" s="11">
        <f>10494.98+3</f>
        <v>10497.98</v>
      </c>
      <c r="I51" s="5">
        <f t="shared" si="3"/>
        <v>85244.56</v>
      </c>
    </row>
    <row r="52" spans="1:9" ht="15.75">
      <c r="A52" s="7">
        <v>5</v>
      </c>
      <c r="B52" s="8"/>
      <c r="C52" s="9" t="s">
        <v>5</v>
      </c>
      <c r="D52" s="7" t="s">
        <v>10</v>
      </c>
      <c r="E52" s="10" t="s">
        <v>8</v>
      </c>
      <c r="F52" s="11">
        <v>41624.35</v>
      </c>
      <c r="G52" s="11">
        <v>0</v>
      </c>
      <c r="H52" s="11">
        <v>3710.16</v>
      </c>
      <c r="I52" s="5">
        <f t="shared" si="3"/>
        <v>37914.19</v>
      </c>
    </row>
    <row r="53" spans="1:9" ht="15.75">
      <c r="A53" s="104" t="s">
        <v>11</v>
      </c>
      <c r="B53" s="104"/>
      <c r="C53" s="104"/>
      <c r="D53" s="104"/>
      <c r="E53" s="104"/>
      <c r="F53" s="6">
        <f>SUM(F48:F52)</f>
        <v>416509.06999999995</v>
      </c>
      <c r="G53" s="6">
        <f>SUM(G48:G51)</f>
        <v>32899.79</v>
      </c>
      <c r="H53" s="6">
        <f>H48+H49+H50+H51+H52</f>
        <v>120711.65000000001</v>
      </c>
      <c r="I53" s="5">
        <f t="shared" si="3"/>
        <v>328697.2099999999</v>
      </c>
    </row>
    <row r="59" spans="1:9" ht="14.25" customHeight="1">
      <c r="A59" s="13"/>
      <c r="B59" s="13"/>
      <c r="C59" s="13"/>
      <c r="D59" s="13"/>
      <c r="E59" s="13"/>
      <c r="F59" s="105" t="s">
        <v>19</v>
      </c>
      <c r="G59" s="106" t="s">
        <v>1</v>
      </c>
      <c r="H59" s="106" t="s">
        <v>2</v>
      </c>
      <c r="I59" s="105" t="s">
        <v>20</v>
      </c>
    </row>
    <row r="60" spans="1:9">
      <c r="A60" s="13"/>
      <c r="B60" s="13"/>
      <c r="C60" s="13"/>
      <c r="D60" s="13"/>
      <c r="E60" s="13"/>
      <c r="F60" s="105"/>
      <c r="G60" s="106"/>
      <c r="H60" s="106"/>
      <c r="I60" s="105"/>
    </row>
    <row r="61" spans="1:9" ht="15.75">
      <c r="A61" s="107" t="s">
        <v>4</v>
      </c>
      <c r="B61" s="107"/>
      <c r="C61" s="107"/>
      <c r="D61" s="107"/>
      <c r="E61" s="107"/>
      <c r="F61" s="105"/>
      <c r="G61" s="106"/>
      <c r="H61" s="106"/>
      <c r="I61" s="105"/>
    </row>
    <row r="62" spans="1:9" ht="15.75">
      <c r="A62" s="14">
        <v>1</v>
      </c>
      <c r="B62" s="15"/>
      <c r="C62" s="15" t="s">
        <v>5</v>
      </c>
      <c r="D62" s="14">
        <v>75401</v>
      </c>
      <c r="E62" s="16" t="s">
        <v>6</v>
      </c>
      <c r="F62" s="17">
        <v>0</v>
      </c>
      <c r="G62" s="18">
        <v>50</v>
      </c>
      <c r="H62" s="18">
        <v>50</v>
      </c>
      <c r="I62" s="17">
        <f>F62+G62-H62</f>
        <v>0</v>
      </c>
    </row>
    <row r="63" spans="1:9" ht="15.75">
      <c r="A63" s="19">
        <v>2</v>
      </c>
      <c r="B63" s="20"/>
      <c r="C63" s="21" t="s">
        <v>5</v>
      </c>
      <c r="D63" s="19">
        <v>75404</v>
      </c>
      <c r="E63" s="22" t="s">
        <v>7</v>
      </c>
      <c r="F63" s="17">
        <v>129209.38</v>
      </c>
      <c r="G63" s="23">
        <v>2932.51</v>
      </c>
      <c r="H63" s="23">
        <f>(16120.51-5542.78)</f>
        <v>10577.73</v>
      </c>
      <c r="I63" s="17">
        <f>F63+G63-H63</f>
        <v>121564.16000000002</v>
      </c>
    </row>
    <row r="64" spans="1:9" ht="15.75">
      <c r="A64" s="24">
        <v>3</v>
      </c>
      <c r="B64" s="20"/>
      <c r="C64" s="21" t="s">
        <v>5</v>
      </c>
      <c r="D64" s="19">
        <v>75405</v>
      </c>
      <c r="E64" s="22" t="s">
        <v>8</v>
      </c>
      <c r="F64" s="23">
        <v>76329.08</v>
      </c>
      <c r="G64" s="23">
        <v>4087.45</v>
      </c>
      <c r="H64" s="23">
        <f>(11900.2-3034.51)</f>
        <v>8865.69</v>
      </c>
      <c r="I64" s="17">
        <f>F64+G64-H64</f>
        <v>71550.84</v>
      </c>
    </row>
    <row r="65" spans="1:9" ht="15.75">
      <c r="A65" s="2">
        <v>4</v>
      </c>
      <c r="B65" s="8"/>
      <c r="C65" s="9" t="s">
        <v>5</v>
      </c>
      <c r="D65" s="7" t="s">
        <v>9</v>
      </c>
      <c r="E65" s="10" t="s">
        <v>7</v>
      </c>
      <c r="F65" s="11">
        <v>85244.56</v>
      </c>
      <c r="G65" s="11">
        <v>0</v>
      </c>
      <c r="H65" s="11">
        <v>5542.78</v>
      </c>
      <c r="I65" s="17">
        <f>F65+G65-H65</f>
        <v>79701.78</v>
      </c>
    </row>
    <row r="66" spans="1:9" ht="15.75">
      <c r="A66" s="7">
        <v>5</v>
      </c>
      <c r="B66" s="8"/>
      <c r="C66" s="9" t="s">
        <v>5</v>
      </c>
      <c r="D66" s="7" t="s">
        <v>10</v>
      </c>
      <c r="E66" s="10" t="s">
        <v>8</v>
      </c>
      <c r="F66" s="11">
        <v>37914.19</v>
      </c>
      <c r="G66" s="11">
        <v>0</v>
      </c>
      <c r="H66" s="11">
        <v>3034.51</v>
      </c>
      <c r="I66" s="17">
        <f>F66+G66-H66</f>
        <v>34879.68</v>
      </c>
    </row>
    <row r="67" spans="1:9" ht="15.75">
      <c r="A67" s="108" t="s">
        <v>11</v>
      </c>
      <c r="B67" s="108"/>
      <c r="C67" s="108"/>
      <c r="D67" s="108"/>
      <c r="E67" s="108"/>
      <c r="F67" s="18">
        <f>SUM(F62:F66)</f>
        <v>328697.21000000002</v>
      </c>
      <c r="G67" s="18">
        <f>+SUM(G62:G66)</f>
        <v>7069.96</v>
      </c>
      <c r="H67" s="18">
        <f>SUM(H62:H66)</f>
        <v>28070.71</v>
      </c>
      <c r="I67" s="17">
        <f>SUM(I62:I66)</f>
        <v>307696.46000000002</v>
      </c>
    </row>
    <row r="73" spans="1:9" ht="14.25" customHeight="1">
      <c r="A73" s="13"/>
      <c r="B73" s="13"/>
      <c r="C73" s="13"/>
      <c r="D73" s="13"/>
      <c r="E73" s="13"/>
      <c r="F73" s="105" t="s">
        <v>21</v>
      </c>
      <c r="G73" s="106" t="s">
        <v>1</v>
      </c>
      <c r="H73" s="106" t="s">
        <v>2</v>
      </c>
      <c r="I73" s="105" t="s">
        <v>22</v>
      </c>
    </row>
    <row r="74" spans="1:9">
      <c r="A74" s="13"/>
      <c r="B74" s="13"/>
      <c r="C74" s="13"/>
      <c r="D74" s="13"/>
      <c r="E74" s="13"/>
      <c r="F74" s="105"/>
      <c r="G74" s="106"/>
      <c r="H74" s="106"/>
      <c r="I74" s="105"/>
    </row>
    <row r="75" spans="1:9" ht="15.75">
      <c r="A75" s="107" t="s">
        <v>4</v>
      </c>
      <c r="B75" s="107"/>
      <c r="C75" s="107"/>
      <c r="D75" s="107"/>
      <c r="E75" s="107"/>
      <c r="F75" s="105"/>
      <c r="G75" s="106"/>
      <c r="H75" s="106"/>
      <c r="I75" s="105"/>
    </row>
    <row r="76" spans="1:9" ht="15.75">
      <c r="A76" s="14">
        <v>1</v>
      </c>
      <c r="B76" s="15"/>
      <c r="C76" s="15" t="s">
        <v>5</v>
      </c>
      <c r="D76" s="14">
        <v>75401</v>
      </c>
      <c r="E76" s="16" t="s">
        <v>6</v>
      </c>
      <c r="F76" s="17">
        <v>0</v>
      </c>
      <c r="G76" s="18">
        <v>1790.74</v>
      </c>
      <c r="H76" s="18">
        <v>1790.74</v>
      </c>
      <c r="I76" s="17">
        <f t="shared" ref="I76:I81" si="4">(F76+G76-H76)</f>
        <v>0</v>
      </c>
    </row>
    <row r="77" spans="1:9" ht="15.75">
      <c r="A77" s="19">
        <v>2</v>
      </c>
      <c r="B77" s="20"/>
      <c r="C77" s="21" t="s">
        <v>5</v>
      </c>
      <c r="D77" s="19">
        <v>75404</v>
      </c>
      <c r="E77" s="22" t="s">
        <v>7</v>
      </c>
      <c r="F77" s="17">
        <v>121564.16</v>
      </c>
      <c r="G77" s="23">
        <v>4789.8900000000003</v>
      </c>
      <c r="H77" s="23">
        <f>(16415.87-3448.85)</f>
        <v>12967.019999999999</v>
      </c>
      <c r="I77" s="17">
        <f t="shared" si="4"/>
        <v>113387.03</v>
      </c>
    </row>
    <row r="78" spans="1:9" ht="15.75">
      <c r="A78" s="24">
        <v>3</v>
      </c>
      <c r="B78" s="20"/>
      <c r="C78" s="21" t="s">
        <v>5</v>
      </c>
      <c r="D78" s="19">
        <v>75405</v>
      </c>
      <c r="E78" s="22" t="s">
        <v>8</v>
      </c>
      <c r="F78" s="23">
        <v>71550.84</v>
      </c>
      <c r="G78" s="23">
        <v>0</v>
      </c>
      <c r="H78" s="23">
        <f>(7929.83-2759.88)</f>
        <v>5169.95</v>
      </c>
      <c r="I78" s="17">
        <f t="shared" si="4"/>
        <v>66380.89</v>
      </c>
    </row>
    <row r="79" spans="1:9" ht="15.75">
      <c r="A79" s="2">
        <v>4</v>
      </c>
      <c r="B79" s="8"/>
      <c r="C79" s="9" t="s">
        <v>5</v>
      </c>
      <c r="D79" s="7" t="s">
        <v>9</v>
      </c>
      <c r="E79" s="10" t="s">
        <v>7</v>
      </c>
      <c r="F79" s="11">
        <v>79701.78</v>
      </c>
      <c r="G79" s="11">
        <v>0</v>
      </c>
      <c r="H79" s="11">
        <v>3448.85</v>
      </c>
      <c r="I79" s="17">
        <f t="shared" si="4"/>
        <v>76252.929999999993</v>
      </c>
    </row>
    <row r="80" spans="1:9" ht="15.75">
      <c r="A80" s="7">
        <v>5</v>
      </c>
      <c r="B80" s="8"/>
      <c r="C80" s="9" t="s">
        <v>5</v>
      </c>
      <c r="D80" s="7" t="s">
        <v>10</v>
      </c>
      <c r="E80" s="10" t="s">
        <v>8</v>
      </c>
      <c r="F80" s="11">
        <v>34879.68</v>
      </c>
      <c r="G80" s="11">
        <v>0</v>
      </c>
      <c r="H80" s="11">
        <v>2759.88</v>
      </c>
      <c r="I80" s="17">
        <f t="shared" si="4"/>
        <v>32119.8</v>
      </c>
    </row>
    <row r="81" spans="1:9" ht="15.75">
      <c r="A81" s="108" t="s">
        <v>11</v>
      </c>
      <c r="B81" s="108"/>
      <c r="C81" s="108"/>
      <c r="D81" s="108"/>
      <c r="E81" s="108"/>
      <c r="F81" s="18">
        <f>SUM(F76:F80)</f>
        <v>307696.46000000002</v>
      </c>
      <c r="G81" s="18">
        <f>+SUM(G76:G80)</f>
        <v>6580.63</v>
      </c>
      <c r="H81" s="18">
        <f>SUM(H76:H80)</f>
        <v>26136.44</v>
      </c>
      <c r="I81" s="17">
        <f t="shared" si="4"/>
        <v>288140.65000000002</v>
      </c>
    </row>
    <row r="87" spans="1:9" ht="14.25" customHeight="1">
      <c r="F87" s="105" t="s">
        <v>23</v>
      </c>
      <c r="G87" s="106" t="s">
        <v>1</v>
      </c>
      <c r="H87" s="106" t="s">
        <v>2</v>
      </c>
      <c r="I87" s="105" t="s">
        <v>24</v>
      </c>
    </row>
    <row r="88" spans="1:9" ht="14.25" customHeight="1">
      <c r="A88" s="13"/>
      <c r="B88" s="13"/>
      <c r="C88" s="13"/>
      <c r="D88" s="13"/>
      <c r="E88" s="13"/>
      <c r="F88" s="105"/>
      <c r="G88" s="106"/>
      <c r="H88" s="106"/>
      <c r="I88" s="105"/>
    </row>
    <row r="89" spans="1:9" ht="15.75" customHeight="1">
      <c r="A89" s="107" t="s">
        <v>4</v>
      </c>
      <c r="B89" s="107"/>
      <c r="C89" s="107"/>
      <c r="D89" s="107"/>
      <c r="E89" s="107"/>
      <c r="F89" s="105"/>
      <c r="G89" s="106"/>
      <c r="H89" s="106"/>
      <c r="I89" s="105"/>
    </row>
    <row r="90" spans="1:9" ht="15.75">
      <c r="A90" s="14">
        <v>1</v>
      </c>
      <c r="B90" s="15"/>
      <c r="C90" s="15" t="s">
        <v>5</v>
      </c>
      <c r="D90" s="14">
        <v>75401</v>
      </c>
      <c r="E90" s="16" t="s">
        <v>6</v>
      </c>
      <c r="F90" s="17">
        <v>0</v>
      </c>
      <c r="G90" s="18">
        <v>0</v>
      </c>
      <c r="H90" s="18">
        <v>0</v>
      </c>
      <c r="I90" s="17">
        <v>0</v>
      </c>
    </row>
    <row r="91" spans="1:9" ht="15.75">
      <c r="A91" s="19">
        <v>2</v>
      </c>
      <c r="B91" s="20"/>
      <c r="C91" s="21" t="s">
        <v>5</v>
      </c>
      <c r="D91" s="19">
        <v>75404</v>
      </c>
      <c r="E91" s="22" t="s">
        <v>7</v>
      </c>
      <c r="F91" s="17">
        <v>113387.03</v>
      </c>
      <c r="G91" s="23">
        <v>5997.6</v>
      </c>
      <c r="H91" s="23">
        <f>(24799.06-8369.66)</f>
        <v>16429.400000000001</v>
      </c>
      <c r="I91" s="17">
        <f>(F91+G91-H91)</f>
        <v>102955.23000000001</v>
      </c>
    </row>
    <row r="92" spans="1:9" ht="15.75">
      <c r="A92" s="24">
        <v>3</v>
      </c>
      <c r="B92" s="20"/>
      <c r="C92" s="21" t="s">
        <v>5</v>
      </c>
      <c r="D92" s="19">
        <v>75405</v>
      </c>
      <c r="E92" s="22" t="s">
        <v>8</v>
      </c>
      <c r="F92" s="23">
        <v>66380.89</v>
      </c>
      <c r="G92" s="23">
        <v>3452.7</v>
      </c>
      <c r="H92" s="23">
        <f>(14156.99-4180.61)</f>
        <v>9976.380000000001</v>
      </c>
      <c r="I92" s="17">
        <f>(F92+G92-H92)</f>
        <v>59857.209999999992</v>
      </c>
    </row>
    <row r="93" spans="1:9" ht="15.75">
      <c r="A93" s="2">
        <v>4</v>
      </c>
      <c r="B93" s="8"/>
      <c r="C93" s="9" t="s">
        <v>5</v>
      </c>
      <c r="D93" s="7" t="s">
        <v>9</v>
      </c>
      <c r="E93" s="10" t="s">
        <v>7</v>
      </c>
      <c r="F93" s="11">
        <v>76252.929999999993</v>
      </c>
      <c r="G93" s="11">
        <v>0</v>
      </c>
      <c r="H93" s="11">
        <v>8369.66</v>
      </c>
      <c r="I93" s="17">
        <f>(F93+G93-H93)</f>
        <v>67883.26999999999</v>
      </c>
    </row>
    <row r="94" spans="1:9" ht="15.75">
      <c r="A94" s="7">
        <v>5</v>
      </c>
      <c r="B94" s="8"/>
      <c r="C94" s="9" t="s">
        <v>5</v>
      </c>
      <c r="D94" s="7" t="s">
        <v>10</v>
      </c>
      <c r="E94" s="10" t="s">
        <v>8</v>
      </c>
      <c r="F94" s="11">
        <v>32119.8</v>
      </c>
      <c r="G94" s="11">
        <v>0</v>
      </c>
      <c r="H94" s="11">
        <v>4180.6099999999997</v>
      </c>
      <c r="I94" s="17">
        <f>(F94+G94-H94)</f>
        <v>27939.19</v>
      </c>
    </row>
    <row r="95" spans="1:9" ht="15.75">
      <c r="A95" s="108" t="s">
        <v>11</v>
      </c>
      <c r="B95" s="108"/>
      <c r="C95" s="108"/>
      <c r="D95" s="108"/>
      <c r="E95" s="108"/>
      <c r="F95" s="18">
        <f>SUM(F90:F94)</f>
        <v>288140.64999999997</v>
      </c>
      <c r="G95" s="18">
        <f>SUM(G91+G92)</f>
        <v>9450.2999999999993</v>
      </c>
      <c r="H95" s="18">
        <f>SUM(H90:H94)</f>
        <v>38956.050000000003</v>
      </c>
      <c r="I95" s="17">
        <f>(F95+G95-H95)</f>
        <v>258634.89999999997</v>
      </c>
    </row>
    <row r="101" spans="1:9" ht="14.25" customHeight="1">
      <c r="F101" s="105" t="s">
        <v>25</v>
      </c>
      <c r="G101" s="106" t="s">
        <v>1</v>
      </c>
      <c r="H101" s="106" t="s">
        <v>2</v>
      </c>
      <c r="I101" s="105" t="s">
        <v>26</v>
      </c>
    </row>
    <row r="102" spans="1:9">
      <c r="A102" s="13"/>
      <c r="B102" s="13"/>
      <c r="C102" s="13"/>
      <c r="D102" s="13"/>
      <c r="E102" s="13"/>
      <c r="F102" s="105"/>
      <c r="G102" s="106"/>
      <c r="H102" s="106"/>
      <c r="I102" s="105"/>
    </row>
    <row r="103" spans="1:9" ht="15.75">
      <c r="A103" s="107" t="s">
        <v>4</v>
      </c>
      <c r="B103" s="107"/>
      <c r="C103" s="107"/>
      <c r="D103" s="107"/>
      <c r="E103" s="107"/>
      <c r="F103" s="105"/>
      <c r="G103" s="106"/>
      <c r="H103" s="106"/>
      <c r="I103" s="105"/>
    </row>
    <row r="104" spans="1:9" ht="15.75">
      <c r="A104" s="14">
        <v>1</v>
      </c>
      <c r="B104" s="15"/>
      <c r="C104" s="15" t="s">
        <v>5</v>
      </c>
      <c r="D104" s="14">
        <v>75401</v>
      </c>
      <c r="E104" s="16" t="s">
        <v>6</v>
      </c>
      <c r="F104" s="17">
        <v>0</v>
      </c>
      <c r="G104" s="18">
        <v>19999.13</v>
      </c>
      <c r="H104" s="18">
        <v>0</v>
      </c>
      <c r="I104" s="17">
        <f>(F104+G104-H104)</f>
        <v>19999.13</v>
      </c>
    </row>
    <row r="105" spans="1:9" ht="15.75">
      <c r="A105" s="14">
        <v>2</v>
      </c>
      <c r="B105" s="15"/>
      <c r="C105" s="15" t="s">
        <v>5</v>
      </c>
      <c r="D105" s="14">
        <v>75402</v>
      </c>
      <c r="E105" s="16" t="s">
        <v>16</v>
      </c>
      <c r="F105" s="17">
        <v>0</v>
      </c>
      <c r="G105" s="18">
        <v>2394.56</v>
      </c>
      <c r="H105" s="18">
        <v>0</v>
      </c>
      <c r="I105" s="17">
        <f>(F105+G105-H105)</f>
        <v>2394.56</v>
      </c>
    </row>
    <row r="106" spans="1:9" ht="15.75">
      <c r="A106" s="19">
        <v>3</v>
      </c>
      <c r="B106" s="20"/>
      <c r="C106" s="21" t="s">
        <v>5</v>
      </c>
      <c r="D106" s="19">
        <v>75404</v>
      </c>
      <c r="E106" s="22" t="s">
        <v>7</v>
      </c>
      <c r="F106" s="17">
        <v>102955.23</v>
      </c>
      <c r="G106" s="23">
        <v>1051.05</v>
      </c>
      <c r="H106" s="23">
        <f>(66133.85-13665.19)</f>
        <v>52468.66</v>
      </c>
      <c r="I106" s="17">
        <f>(F106+G106-H106)</f>
        <v>51537.619999999995</v>
      </c>
    </row>
    <row r="107" spans="1:9" ht="15.75">
      <c r="A107" s="24">
        <v>4</v>
      </c>
      <c r="B107" s="20"/>
      <c r="C107" s="21" t="s">
        <v>5</v>
      </c>
      <c r="D107" s="19">
        <v>75405</v>
      </c>
      <c r="E107" s="22" t="s">
        <v>8</v>
      </c>
      <c r="F107" s="23">
        <v>59857.21</v>
      </c>
      <c r="G107" s="23">
        <v>0</v>
      </c>
      <c r="H107" s="23">
        <f>(29296.8-1756.51)</f>
        <v>27540.29</v>
      </c>
      <c r="I107" s="17">
        <f>(F107+G107-H107:H108)</f>
        <v>32316.92</v>
      </c>
    </row>
    <row r="108" spans="1:9" ht="15.75">
      <c r="A108" s="2">
        <v>5</v>
      </c>
      <c r="B108" s="8"/>
      <c r="C108" s="9" t="s">
        <v>5</v>
      </c>
      <c r="D108" s="7" t="s">
        <v>9</v>
      </c>
      <c r="E108" s="10" t="s">
        <v>7</v>
      </c>
      <c r="F108" s="11">
        <v>67883.27</v>
      </c>
      <c r="G108" s="11">
        <v>0</v>
      </c>
      <c r="H108" s="11">
        <v>13665.19</v>
      </c>
      <c r="I108" s="17">
        <f>(F108+G108-H108)</f>
        <v>54218.080000000002</v>
      </c>
    </row>
    <row r="109" spans="1:9" ht="15.75">
      <c r="A109" s="7">
        <v>6</v>
      </c>
      <c r="B109" s="8"/>
      <c r="C109" s="9" t="s">
        <v>5</v>
      </c>
      <c r="D109" s="7" t="s">
        <v>10</v>
      </c>
      <c r="E109" s="10" t="s">
        <v>8</v>
      </c>
      <c r="F109" s="11">
        <v>27939.19</v>
      </c>
      <c r="G109" s="11">
        <v>0</v>
      </c>
      <c r="H109" s="11">
        <v>1756.51</v>
      </c>
      <c r="I109" s="17">
        <f>(F109+G109-H109)</f>
        <v>26182.68</v>
      </c>
    </row>
    <row r="110" spans="1:9" ht="15.75">
      <c r="A110" s="108" t="s">
        <v>11</v>
      </c>
      <c r="B110" s="108"/>
      <c r="C110" s="108"/>
      <c r="D110" s="108"/>
      <c r="E110" s="108"/>
      <c r="F110" s="18">
        <f>SUM(F104:F109)</f>
        <v>258634.90000000002</v>
      </c>
      <c r="G110" s="18">
        <f>SUM(G104:G109)</f>
        <v>23444.74</v>
      </c>
      <c r="H110" s="18">
        <f>SUM(H104:H109)</f>
        <v>95430.650000000009</v>
      </c>
      <c r="I110" s="17">
        <f>(F110+G110-H110)</f>
        <v>186648.99</v>
      </c>
    </row>
    <row r="114" spans="1:8" ht="14.25" customHeight="1">
      <c r="A114" s="25"/>
      <c r="B114" s="25"/>
      <c r="C114" s="25"/>
      <c r="D114" s="25"/>
      <c r="E114" s="109" t="s">
        <v>27</v>
      </c>
      <c r="F114" s="110" t="s">
        <v>1</v>
      </c>
      <c r="G114" s="110" t="s">
        <v>2</v>
      </c>
      <c r="H114" s="109" t="s">
        <v>28</v>
      </c>
    </row>
    <row r="115" spans="1:8">
      <c r="A115" s="25"/>
      <c r="B115" s="25"/>
      <c r="C115" s="25"/>
      <c r="D115" s="25"/>
      <c r="E115" s="109"/>
      <c r="F115" s="110"/>
      <c r="G115" s="110"/>
      <c r="H115" s="109"/>
    </row>
    <row r="116" spans="1:8" ht="15.75">
      <c r="A116" s="111" t="s">
        <v>4</v>
      </c>
      <c r="B116" s="111"/>
      <c r="C116" s="111"/>
      <c r="D116" s="111"/>
      <c r="E116" s="109"/>
      <c r="F116" s="110"/>
      <c r="G116" s="110"/>
      <c r="H116" s="109"/>
    </row>
    <row r="117" spans="1:8" ht="15.75">
      <c r="A117" s="26">
        <v>1</v>
      </c>
      <c r="B117" s="26" t="s">
        <v>5</v>
      </c>
      <c r="C117" s="27">
        <v>75401</v>
      </c>
      <c r="D117" s="28" t="s">
        <v>6</v>
      </c>
      <c r="E117" s="29">
        <v>19999.13</v>
      </c>
      <c r="F117" s="30">
        <v>0</v>
      </c>
      <c r="G117" s="30">
        <v>0</v>
      </c>
      <c r="H117" s="31">
        <f t="shared" ref="H117:H122" si="5">E117+F117-G117</f>
        <v>19999.13</v>
      </c>
    </row>
    <row r="118" spans="1:8" ht="15.75">
      <c r="A118" s="26">
        <v>2</v>
      </c>
      <c r="B118" s="26" t="s">
        <v>5</v>
      </c>
      <c r="C118" s="27">
        <v>75402</v>
      </c>
      <c r="D118" s="28" t="s">
        <v>16</v>
      </c>
      <c r="E118" s="29">
        <v>2394.56</v>
      </c>
      <c r="F118" s="30">
        <v>0</v>
      </c>
      <c r="G118" s="30">
        <v>0</v>
      </c>
      <c r="H118" s="31">
        <f t="shared" si="5"/>
        <v>2394.56</v>
      </c>
    </row>
    <row r="119" spans="1:8" ht="15.75">
      <c r="A119" s="26">
        <v>3</v>
      </c>
      <c r="B119" s="32" t="s">
        <v>5</v>
      </c>
      <c r="C119" s="33">
        <v>75404</v>
      </c>
      <c r="D119" s="34" t="s">
        <v>7</v>
      </c>
      <c r="E119" s="29">
        <v>51537.62</v>
      </c>
      <c r="F119" s="35">
        <v>766.99</v>
      </c>
      <c r="G119" s="35">
        <f>5364.53-G121</f>
        <v>2627.08</v>
      </c>
      <c r="H119" s="31">
        <f t="shared" si="5"/>
        <v>49677.53</v>
      </c>
    </row>
    <row r="120" spans="1:8" ht="15.75">
      <c r="A120" s="26">
        <v>4</v>
      </c>
      <c r="B120" s="32" t="s">
        <v>5</v>
      </c>
      <c r="C120" s="33">
        <v>75405</v>
      </c>
      <c r="D120" s="34" t="s">
        <v>8</v>
      </c>
      <c r="E120" s="29">
        <v>32316.92</v>
      </c>
      <c r="F120" s="35">
        <v>895.99</v>
      </c>
      <c r="G120" s="35">
        <f>9893.46-G122</f>
        <v>6399.0099999999993</v>
      </c>
      <c r="H120" s="31">
        <f t="shared" si="5"/>
        <v>26813.899999999998</v>
      </c>
    </row>
    <row r="121" spans="1:8" ht="15.75">
      <c r="A121" s="26">
        <v>5</v>
      </c>
      <c r="B121" s="36" t="s">
        <v>5</v>
      </c>
      <c r="C121" s="37" t="s">
        <v>9</v>
      </c>
      <c r="D121" s="38" t="s">
        <v>7</v>
      </c>
      <c r="E121" s="39">
        <v>54218.080000000002</v>
      </c>
      <c r="F121" s="40">
        <v>0</v>
      </c>
      <c r="G121" s="40">
        <v>2737.45</v>
      </c>
      <c r="H121" s="31">
        <f t="shared" si="5"/>
        <v>51480.630000000005</v>
      </c>
    </row>
    <row r="122" spans="1:8" ht="15.75">
      <c r="A122" s="26">
        <v>6</v>
      </c>
      <c r="B122" s="36" t="s">
        <v>5</v>
      </c>
      <c r="C122" s="37" t="s">
        <v>10</v>
      </c>
      <c r="D122" s="38" t="s">
        <v>8</v>
      </c>
      <c r="E122" s="39">
        <v>26182.68</v>
      </c>
      <c r="F122" s="40">
        <v>0</v>
      </c>
      <c r="G122" s="40">
        <v>3494.45</v>
      </c>
      <c r="H122" s="31">
        <f t="shared" si="5"/>
        <v>22688.23</v>
      </c>
    </row>
    <row r="123" spans="1:8" ht="15.75">
      <c r="A123" s="41"/>
      <c r="B123" s="42"/>
      <c r="C123" s="43"/>
      <c r="D123" s="44" t="s">
        <v>29</v>
      </c>
      <c r="E123" s="45">
        <v>186648.99</v>
      </c>
      <c r="F123" s="46">
        <v>1662.98</v>
      </c>
      <c r="G123" s="47">
        <v>15257.99</v>
      </c>
      <c r="H123" s="47">
        <v>173053.98</v>
      </c>
    </row>
    <row r="124" spans="1:8">
      <c r="F124" s="48"/>
    </row>
    <row r="127" spans="1:8" ht="14.25" customHeight="1">
      <c r="A127" s="25"/>
      <c r="B127" s="25"/>
      <c r="C127" s="25"/>
      <c r="D127" s="25"/>
      <c r="E127" s="109" t="s">
        <v>30</v>
      </c>
      <c r="F127" s="110" t="s">
        <v>1</v>
      </c>
      <c r="G127" s="110" t="s">
        <v>2</v>
      </c>
      <c r="H127" s="109" t="s">
        <v>31</v>
      </c>
    </row>
    <row r="128" spans="1:8">
      <c r="A128" s="25"/>
      <c r="B128" s="25"/>
      <c r="C128" s="25"/>
      <c r="D128" s="25"/>
      <c r="E128" s="109"/>
      <c r="F128" s="110"/>
      <c r="G128" s="110"/>
      <c r="H128" s="109"/>
    </row>
    <row r="129" spans="1:8" ht="15.75">
      <c r="A129" s="111" t="s">
        <v>4</v>
      </c>
      <c r="B129" s="111"/>
      <c r="C129" s="111"/>
      <c r="D129" s="111"/>
      <c r="E129" s="109"/>
      <c r="F129" s="110"/>
      <c r="G129" s="110"/>
      <c r="H129" s="109"/>
    </row>
    <row r="130" spans="1:8" ht="15.75">
      <c r="A130" s="26"/>
      <c r="B130" s="26" t="s">
        <v>5</v>
      </c>
      <c r="C130" s="27">
        <v>75401</v>
      </c>
      <c r="D130" s="28" t="s">
        <v>6</v>
      </c>
      <c r="E130" s="49">
        <v>19999.13</v>
      </c>
      <c r="F130" s="50">
        <v>1165.95</v>
      </c>
      <c r="G130" s="50">
        <v>1165.95</v>
      </c>
      <c r="H130" s="51">
        <f t="shared" ref="H130:H135" si="6">E130+F130-G130</f>
        <v>19999.13</v>
      </c>
    </row>
    <row r="131" spans="1:8" ht="15.75">
      <c r="A131" s="26"/>
      <c r="B131" s="26" t="s">
        <v>5</v>
      </c>
      <c r="C131" s="27">
        <v>75402</v>
      </c>
      <c r="D131" s="28" t="s">
        <v>16</v>
      </c>
      <c r="E131" s="49">
        <v>2394.56</v>
      </c>
      <c r="F131" s="50">
        <v>0</v>
      </c>
      <c r="G131" s="50">
        <v>2394.56</v>
      </c>
      <c r="H131" s="51">
        <f t="shared" si="6"/>
        <v>0</v>
      </c>
    </row>
    <row r="132" spans="1:8" ht="15.75">
      <c r="A132" s="33">
        <v>1</v>
      </c>
      <c r="B132" s="32" t="s">
        <v>5</v>
      </c>
      <c r="C132" s="33">
        <v>75404</v>
      </c>
      <c r="D132" s="34" t="s">
        <v>7</v>
      </c>
      <c r="E132" s="49">
        <v>49677.53</v>
      </c>
      <c r="F132" s="52">
        <v>62421.279999999999</v>
      </c>
      <c r="G132" s="52">
        <f>15124.01-G134</f>
        <v>13074.53</v>
      </c>
      <c r="H132" s="51">
        <f t="shared" si="6"/>
        <v>99024.28</v>
      </c>
    </row>
    <row r="133" spans="1:8" ht="15.75">
      <c r="A133" s="53">
        <v>2</v>
      </c>
      <c r="B133" s="32" t="s">
        <v>5</v>
      </c>
      <c r="C133" s="33">
        <v>75405</v>
      </c>
      <c r="D133" s="34" t="s">
        <v>8</v>
      </c>
      <c r="E133" s="49">
        <v>26813.9</v>
      </c>
      <c r="F133" s="52">
        <v>71021.23</v>
      </c>
      <c r="G133" s="52">
        <f>21923.7-G135</f>
        <v>17459.61</v>
      </c>
      <c r="H133" s="51">
        <f t="shared" si="6"/>
        <v>80375.520000000004</v>
      </c>
    </row>
    <row r="134" spans="1:8" ht="15.75">
      <c r="A134" s="53">
        <v>4</v>
      </c>
      <c r="B134" s="36" t="s">
        <v>5</v>
      </c>
      <c r="C134" s="37" t="s">
        <v>9</v>
      </c>
      <c r="D134" s="38" t="s">
        <v>7</v>
      </c>
      <c r="E134" s="54">
        <v>51480.63</v>
      </c>
      <c r="F134" s="55">
        <v>0</v>
      </c>
      <c r="G134" s="55">
        <v>2049.48</v>
      </c>
      <c r="H134" s="51">
        <f t="shared" si="6"/>
        <v>49431.149999999994</v>
      </c>
    </row>
    <row r="135" spans="1:8" ht="15.75">
      <c r="A135" s="56">
        <v>5</v>
      </c>
      <c r="B135" s="57" t="s">
        <v>5</v>
      </c>
      <c r="C135" s="58" t="s">
        <v>10</v>
      </c>
      <c r="D135" s="59" t="s">
        <v>8</v>
      </c>
      <c r="E135" s="54">
        <v>22688.23</v>
      </c>
      <c r="F135" s="55">
        <v>0</v>
      </c>
      <c r="G135" s="55">
        <v>4464.09</v>
      </c>
      <c r="H135" s="51">
        <f t="shared" si="6"/>
        <v>18224.14</v>
      </c>
    </row>
    <row r="136" spans="1:8">
      <c r="A136" s="41"/>
      <c r="B136" s="42"/>
      <c r="C136" s="42"/>
      <c r="D136" s="60" t="s">
        <v>32</v>
      </c>
      <c r="E136" s="61">
        <f>(E130+E131+E132+E133+E134+E135)</f>
        <v>173053.98</v>
      </c>
      <c r="F136" s="62">
        <f>SUM(F130:F135)</f>
        <v>134608.46</v>
      </c>
      <c r="G136" s="62">
        <f>(G130+G131+G132+G133+G134+G135)</f>
        <v>40608.22</v>
      </c>
      <c r="H136" s="62">
        <f>SUM(H130:H135)</f>
        <v>267054.21999999997</v>
      </c>
    </row>
    <row r="141" spans="1:8" ht="14.25" customHeight="1">
      <c r="A141" s="25"/>
      <c r="B141" s="25"/>
      <c r="C141" s="25"/>
      <c r="D141" s="25"/>
      <c r="E141" s="109" t="s">
        <v>33</v>
      </c>
      <c r="F141" s="110" t="s">
        <v>1</v>
      </c>
      <c r="G141" s="110" t="s">
        <v>2</v>
      </c>
      <c r="H141" s="109" t="s">
        <v>34</v>
      </c>
    </row>
    <row r="142" spans="1:8">
      <c r="A142" s="25"/>
      <c r="B142" s="25"/>
      <c r="C142" s="25"/>
      <c r="D142" s="25"/>
      <c r="E142" s="109"/>
      <c r="F142" s="110"/>
      <c r="G142" s="110"/>
      <c r="H142" s="109"/>
    </row>
    <row r="143" spans="1:8" ht="15.75">
      <c r="A143" s="111" t="s">
        <v>4</v>
      </c>
      <c r="B143" s="111"/>
      <c r="C143" s="111"/>
      <c r="D143" s="111"/>
      <c r="E143" s="109"/>
      <c r="F143" s="110"/>
      <c r="G143" s="110"/>
      <c r="H143" s="109"/>
    </row>
    <row r="144" spans="1:8" ht="15.75">
      <c r="A144" s="26"/>
      <c r="B144" s="26" t="s">
        <v>5</v>
      </c>
      <c r="C144" s="27">
        <v>75401</v>
      </c>
      <c r="D144" s="28" t="s">
        <v>6</v>
      </c>
      <c r="E144" s="49">
        <v>19999.13</v>
      </c>
      <c r="F144" s="50">
        <v>0</v>
      </c>
      <c r="G144" s="50">
        <v>19999.13</v>
      </c>
      <c r="H144" s="51">
        <f>(E144+F144-G144)</f>
        <v>0</v>
      </c>
    </row>
    <row r="145" spans="1:9" ht="15.75">
      <c r="A145" s="33">
        <v>1</v>
      </c>
      <c r="B145" s="32" t="s">
        <v>5</v>
      </c>
      <c r="C145" s="33">
        <v>75404</v>
      </c>
      <c r="D145" s="34" t="s">
        <v>7</v>
      </c>
      <c r="E145" s="49">
        <v>99024.28</v>
      </c>
      <c r="F145" s="52">
        <f>9198.43</f>
        <v>9198.43</v>
      </c>
      <c r="G145" s="52">
        <f>22138.53+91+357.04</f>
        <v>22586.57</v>
      </c>
      <c r="H145" s="51">
        <f>(E145+F145-G145)</f>
        <v>85636.139999999985</v>
      </c>
    </row>
    <row r="146" spans="1:9" ht="15.75">
      <c r="A146" s="53">
        <v>2</v>
      </c>
      <c r="B146" s="32" t="s">
        <v>5</v>
      </c>
      <c r="C146" s="33">
        <v>75405</v>
      </c>
      <c r="D146" s="34" t="s">
        <v>8</v>
      </c>
      <c r="E146" s="49">
        <v>80375.520000000004</v>
      </c>
      <c r="F146" s="52">
        <v>13106.7</v>
      </c>
      <c r="G146" s="52">
        <f>78613.69+256.7+230.11</f>
        <v>79100.5</v>
      </c>
      <c r="H146" s="51">
        <f>(E146+F146-G146)</f>
        <v>14381.720000000001</v>
      </c>
    </row>
    <row r="147" spans="1:9" ht="15.75">
      <c r="A147" s="53">
        <v>4</v>
      </c>
      <c r="B147" s="36" t="s">
        <v>5</v>
      </c>
      <c r="C147" s="37" t="s">
        <v>9</v>
      </c>
      <c r="D147" s="38" t="s">
        <v>7</v>
      </c>
      <c r="E147" s="54">
        <v>49431.15</v>
      </c>
      <c r="F147" s="55">
        <v>0</v>
      </c>
      <c r="G147" s="55">
        <f>704.78+10.6</f>
        <v>715.38</v>
      </c>
      <c r="H147" s="51">
        <f>(E147+F147-G147)</f>
        <v>48715.770000000004</v>
      </c>
    </row>
    <row r="148" spans="1:9" ht="15.75">
      <c r="A148" s="56">
        <v>5</v>
      </c>
      <c r="B148" s="57" t="s">
        <v>5</v>
      </c>
      <c r="C148" s="58" t="s">
        <v>10</v>
      </c>
      <c r="D148" s="59" t="s">
        <v>8</v>
      </c>
      <c r="E148" s="54">
        <v>18224.14</v>
      </c>
      <c r="F148" s="55">
        <v>0</v>
      </c>
      <c r="G148" s="55">
        <f>1960.6+52.8</f>
        <v>2013.3999999999999</v>
      </c>
      <c r="H148" s="51">
        <f>(E148+F148-G148)</f>
        <v>16210.74</v>
      </c>
    </row>
    <row r="149" spans="1:9">
      <c r="A149" s="41"/>
      <c r="B149" s="42"/>
      <c r="C149" s="42"/>
      <c r="D149" s="60" t="s">
        <v>32</v>
      </c>
      <c r="E149" s="61">
        <f>SUM(E144:E148)</f>
        <v>267054.21999999997</v>
      </c>
      <c r="F149" s="62">
        <f>SUM(F144:F148)</f>
        <v>22305.13</v>
      </c>
      <c r="G149" s="62">
        <f>SUM(G144:G148)</f>
        <v>124414.98</v>
      </c>
      <c r="H149" s="62">
        <f>SUM(H144:H148)</f>
        <v>164944.37</v>
      </c>
    </row>
    <row r="150" spans="1:9">
      <c r="G150" s="63"/>
      <c r="H150" s="63"/>
    </row>
    <row r="151" spans="1:9">
      <c r="G151" s="63"/>
      <c r="H151" s="63"/>
    </row>
    <row r="152" spans="1:9">
      <c r="E152" s="64"/>
      <c r="F152" s="63"/>
      <c r="G152" s="63"/>
      <c r="H152" s="63"/>
      <c r="I152" s="63"/>
    </row>
    <row r="153" spans="1:9">
      <c r="G153" s="63"/>
      <c r="H153" s="63"/>
    </row>
    <row r="154" spans="1:9" ht="14.25" customHeight="1">
      <c r="E154" s="109" t="s">
        <v>35</v>
      </c>
      <c r="F154" s="110" t="s">
        <v>1</v>
      </c>
      <c r="G154" s="110" t="s">
        <v>2</v>
      </c>
      <c r="H154" s="109" t="s">
        <v>36</v>
      </c>
    </row>
    <row r="155" spans="1:9">
      <c r="A155" s="25"/>
      <c r="B155" s="25"/>
      <c r="C155" s="25"/>
      <c r="D155" s="25"/>
      <c r="E155" s="109"/>
      <c r="F155" s="110"/>
      <c r="G155" s="110"/>
      <c r="H155" s="109"/>
    </row>
    <row r="156" spans="1:9" ht="15.75">
      <c r="A156" s="111" t="s">
        <v>4</v>
      </c>
      <c r="B156" s="111"/>
      <c r="C156" s="111"/>
      <c r="D156" s="111"/>
      <c r="E156" s="109"/>
      <c r="F156" s="110"/>
      <c r="G156" s="110"/>
      <c r="H156" s="109"/>
    </row>
    <row r="157" spans="1:9" ht="15.75">
      <c r="A157" s="26"/>
      <c r="B157" s="26" t="s">
        <v>5</v>
      </c>
      <c r="C157" s="27">
        <v>75401</v>
      </c>
      <c r="D157" s="28" t="s">
        <v>6</v>
      </c>
      <c r="E157" s="49">
        <v>0</v>
      </c>
      <c r="F157" s="50">
        <v>1908.87</v>
      </c>
      <c r="G157" s="50">
        <v>0</v>
      </c>
      <c r="H157" s="51">
        <v>1908.87</v>
      </c>
    </row>
    <row r="158" spans="1:9" ht="15.75">
      <c r="A158" s="33">
        <v>1</v>
      </c>
      <c r="B158" s="32" t="s">
        <v>5</v>
      </c>
      <c r="C158" s="33">
        <v>75404</v>
      </c>
      <c r="D158" s="34" t="s">
        <v>7</v>
      </c>
      <c r="E158" s="49">
        <v>85636.14</v>
      </c>
      <c r="F158" s="52">
        <v>25681.81</v>
      </c>
      <c r="G158" s="52">
        <f>(23510.74-2100.89)</f>
        <v>21409.850000000002</v>
      </c>
      <c r="H158" s="51">
        <f>(E158+F158-G158)</f>
        <v>89908.099999999991</v>
      </c>
    </row>
    <row r="159" spans="1:9" ht="15.75">
      <c r="A159" s="53">
        <v>2</v>
      </c>
      <c r="B159" s="32" t="s">
        <v>5</v>
      </c>
      <c r="C159" s="33">
        <v>75405</v>
      </c>
      <c r="D159" s="34" t="s">
        <v>8</v>
      </c>
      <c r="E159" s="49">
        <v>14381.72</v>
      </c>
      <c r="F159" s="52">
        <v>24368.13</v>
      </c>
      <c r="G159" s="52">
        <f>(14587.12-2184.66)</f>
        <v>12402.460000000001</v>
      </c>
      <c r="H159" s="51">
        <f>(E159+F159-G159)</f>
        <v>26347.39</v>
      </c>
    </row>
    <row r="160" spans="1:9" ht="15.75">
      <c r="A160" s="53">
        <v>4</v>
      </c>
      <c r="B160" s="36" t="s">
        <v>5</v>
      </c>
      <c r="C160" s="37" t="s">
        <v>9</v>
      </c>
      <c r="D160" s="38" t="s">
        <v>7</v>
      </c>
      <c r="E160" s="54">
        <v>48715.77</v>
      </c>
      <c r="F160" s="55">
        <v>0</v>
      </c>
      <c r="G160" s="55">
        <v>2100.89</v>
      </c>
      <c r="H160" s="51">
        <f>(E160+F160-G160)</f>
        <v>46614.879999999997</v>
      </c>
    </row>
    <row r="161" spans="1:8" ht="15.75">
      <c r="A161" s="56">
        <v>5</v>
      </c>
      <c r="B161" s="57" t="s">
        <v>5</v>
      </c>
      <c r="C161" s="58" t="s">
        <v>10</v>
      </c>
      <c r="D161" s="59" t="s">
        <v>8</v>
      </c>
      <c r="E161" s="54">
        <v>16210.74</v>
      </c>
      <c r="F161" s="55">
        <v>0</v>
      </c>
      <c r="G161" s="55">
        <v>2184.66</v>
      </c>
      <c r="H161" s="51">
        <f>(E161+F161-G161)</f>
        <v>14026.08</v>
      </c>
    </row>
    <row r="162" spans="1:8">
      <c r="A162" s="41"/>
      <c r="B162" s="42"/>
      <c r="C162" s="42"/>
      <c r="D162" s="60" t="s">
        <v>32</v>
      </c>
      <c r="E162" s="61">
        <f>SUM(E158:E161)</f>
        <v>164944.37</v>
      </c>
      <c r="F162" s="62">
        <f>SUM(F157:F161)</f>
        <v>51958.81</v>
      </c>
      <c r="G162" s="62">
        <f>SUM(G157:G161)</f>
        <v>38097.86</v>
      </c>
      <c r="H162" s="62">
        <f>SUM(H157:H161)</f>
        <v>178805.31999999998</v>
      </c>
    </row>
    <row r="170" spans="1:8" ht="14.25" customHeight="1">
      <c r="E170" s="109" t="s">
        <v>37</v>
      </c>
      <c r="F170" s="110" t="s">
        <v>1</v>
      </c>
      <c r="G170" s="110" t="s">
        <v>2</v>
      </c>
      <c r="H170" s="109" t="s">
        <v>38</v>
      </c>
    </row>
    <row r="171" spans="1:8" ht="14.25" customHeight="1">
      <c r="A171" s="25"/>
      <c r="B171" s="25"/>
      <c r="C171" s="25"/>
      <c r="D171" s="25"/>
      <c r="E171" s="109"/>
      <c r="F171" s="110"/>
      <c r="G171" s="110"/>
      <c r="H171" s="109"/>
    </row>
    <row r="172" spans="1:8" ht="15.75" customHeight="1">
      <c r="A172" s="111" t="s">
        <v>4</v>
      </c>
      <c r="B172" s="111"/>
      <c r="C172" s="111"/>
      <c r="D172" s="111"/>
      <c r="E172" s="109"/>
      <c r="F172" s="110"/>
      <c r="G172" s="110"/>
      <c r="H172" s="109"/>
    </row>
    <row r="173" spans="1:8" ht="15.75">
      <c r="A173" s="26"/>
      <c r="B173" s="26" t="s">
        <v>5</v>
      </c>
      <c r="C173" s="27">
        <v>75401</v>
      </c>
      <c r="D173" s="28" t="s">
        <v>6</v>
      </c>
      <c r="E173" s="49">
        <v>1908.87</v>
      </c>
      <c r="F173" s="50"/>
      <c r="G173" s="50">
        <v>1908.87</v>
      </c>
      <c r="H173" s="51">
        <f t="shared" ref="H173:H178" si="7">(E173+F173-G173)</f>
        <v>0</v>
      </c>
    </row>
    <row r="174" spans="1:8" ht="15.75">
      <c r="A174" s="33">
        <v>1</v>
      </c>
      <c r="B174" s="32" t="s">
        <v>5</v>
      </c>
      <c r="C174" s="33">
        <v>75404</v>
      </c>
      <c r="D174" s="34" t="s">
        <v>7</v>
      </c>
      <c r="E174" s="49">
        <v>89908.1</v>
      </c>
      <c r="F174" s="52">
        <v>1327.94</v>
      </c>
      <c r="G174" s="52">
        <f>(11309.66-1578.12)</f>
        <v>9731.5400000000009</v>
      </c>
      <c r="H174" s="51">
        <f t="shared" si="7"/>
        <v>81504.5</v>
      </c>
    </row>
    <row r="175" spans="1:8" ht="15.75">
      <c r="A175" s="53">
        <v>2</v>
      </c>
      <c r="B175" s="32" t="s">
        <v>5</v>
      </c>
      <c r="C175" s="33">
        <v>75405</v>
      </c>
      <c r="D175" s="34" t="s">
        <v>8</v>
      </c>
      <c r="E175" s="49">
        <v>26347.39</v>
      </c>
      <c r="F175" s="52">
        <v>1820.82</v>
      </c>
      <c r="G175" s="52">
        <f>(9420.36-610.37)</f>
        <v>8809.99</v>
      </c>
      <c r="H175" s="51">
        <f t="shared" si="7"/>
        <v>19358.22</v>
      </c>
    </row>
    <row r="176" spans="1:8" ht="15.75">
      <c r="A176" s="53">
        <v>4</v>
      </c>
      <c r="B176" s="36" t="s">
        <v>5</v>
      </c>
      <c r="C176" s="37" t="s">
        <v>9</v>
      </c>
      <c r="D176" s="38" t="s">
        <v>7</v>
      </c>
      <c r="E176" s="54">
        <v>46614.879999999997</v>
      </c>
      <c r="F176" s="55">
        <v>0</v>
      </c>
      <c r="G176" s="55">
        <v>1578.12</v>
      </c>
      <c r="H176" s="51">
        <f t="shared" si="7"/>
        <v>45036.759999999995</v>
      </c>
    </row>
    <row r="177" spans="1:9" ht="15.75">
      <c r="A177" s="56">
        <v>5</v>
      </c>
      <c r="B177" s="57" t="s">
        <v>5</v>
      </c>
      <c r="C177" s="58" t="s">
        <v>10</v>
      </c>
      <c r="D177" s="59" t="s">
        <v>8</v>
      </c>
      <c r="E177" s="54">
        <v>14026.08</v>
      </c>
      <c r="F177" s="55">
        <v>0</v>
      </c>
      <c r="G177" s="55">
        <v>610.37</v>
      </c>
      <c r="H177" s="51">
        <f t="shared" si="7"/>
        <v>13415.71</v>
      </c>
    </row>
    <row r="178" spans="1:9">
      <c r="A178" s="41"/>
      <c r="B178" s="42"/>
      <c r="C178" s="42"/>
      <c r="D178" s="60" t="s">
        <v>32</v>
      </c>
      <c r="E178" s="61">
        <f>SUM(E173:E177)</f>
        <v>178805.31999999998</v>
      </c>
      <c r="F178" s="62">
        <f>SUM(F173:F177)</f>
        <v>3148.76</v>
      </c>
      <c r="G178" s="62">
        <f>SUM(G173:G177)</f>
        <v>22638.89</v>
      </c>
      <c r="H178" s="62">
        <f t="shared" si="7"/>
        <v>159315.19</v>
      </c>
    </row>
    <row r="183" spans="1:9" ht="14.25" customHeight="1">
      <c r="E183" s="109" t="s">
        <v>37</v>
      </c>
      <c r="F183" s="110" t="s">
        <v>1</v>
      </c>
      <c r="G183" s="110" t="s">
        <v>2</v>
      </c>
      <c r="H183" s="109" t="s">
        <v>38</v>
      </c>
    </row>
    <row r="184" spans="1:9">
      <c r="A184" s="25"/>
      <c r="B184" s="25"/>
      <c r="C184" s="25"/>
      <c r="D184" s="25"/>
      <c r="E184" s="109"/>
      <c r="F184" s="110"/>
      <c r="G184" s="110"/>
      <c r="H184" s="109"/>
    </row>
    <row r="185" spans="1:9" ht="15.75">
      <c r="A185" s="111" t="s">
        <v>4</v>
      </c>
      <c r="B185" s="111"/>
      <c r="C185" s="111"/>
      <c r="D185" s="111"/>
      <c r="E185" s="109"/>
      <c r="F185" s="110"/>
      <c r="G185" s="110"/>
      <c r="H185" s="109"/>
    </row>
    <row r="186" spans="1:9" ht="15.75">
      <c r="A186" s="26"/>
      <c r="B186" s="26" t="s">
        <v>5</v>
      </c>
      <c r="C186" s="27">
        <v>75401</v>
      </c>
      <c r="D186" s="28" t="s">
        <v>6</v>
      </c>
      <c r="E186" s="49">
        <v>1908.87</v>
      </c>
      <c r="F186" s="50"/>
      <c r="G186" s="50">
        <v>1908.87</v>
      </c>
      <c r="H186" s="51">
        <f t="shared" ref="H186:H191" si="8">(E186+F186-G186)</f>
        <v>0</v>
      </c>
    </row>
    <row r="187" spans="1:9" ht="15.75">
      <c r="A187" s="33">
        <v>1</v>
      </c>
      <c r="B187" s="32" t="s">
        <v>5</v>
      </c>
      <c r="C187" s="33">
        <v>75404</v>
      </c>
      <c r="D187" s="34" t="s">
        <v>7</v>
      </c>
      <c r="E187" s="49">
        <v>89908.1</v>
      </c>
      <c r="F187" s="52">
        <v>1327.94</v>
      </c>
      <c r="G187" s="52">
        <v>20730.02</v>
      </c>
      <c r="H187" s="51">
        <f t="shared" si="8"/>
        <v>70506.02</v>
      </c>
    </row>
    <row r="188" spans="1:9" ht="15.75">
      <c r="A188" s="53">
        <v>2</v>
      </c>
      <c r="B188" s="32" t="s">
        <v>5</v>
      </c>
      <c r="C188" s="33">
        <v>75405</v>
      </c>
      <c r="D188" s="34" t="s">
        <v>8</v>
      </c>
      <c r="E188" s="49">
        <v>26347.39</v>
      </c>
      <c r="F188" s="52">
        <v>1820.82</v>
      </c>
      <c r="G188" s="52">
        <v>0</v>
      </c>
      <c r="H188" s="51">
        <f t="shared" si="8"/>
        <v>28168.21</v>
      </c>
    </row>
    <row r="189" spans="1:9" ht="15.75">
      <c r="A189" s="53">
        <v>4</v>
      </c>
      <c r="B189" s="36" t="s">
        <v>5</v>
      </c>
      <c r="C189" s="37" t="s">
        <v>9</v>
      </c>
      <c r="D189" s="38" t="s">
        <v>7</v>
      </c>
      <c r="E189" s="54">
        <v>46614.879999999997</v>
      </c>
      <c r="F189" s="55">
        <v>0</v>
      </c>
      <c r="G189" s="55">
        <v>0</v>
      </c>
      <c r="H189" s="51">
        <f t="shared" si="8"/>
        <v>46614.879999999997</v>
      </c>
      <c r="I189" t="s">
        <v>39</v>
      </c>
    </row>
    <row r="190" spans="1:9" ht="15.75">
      <c r="A190" s="56">
        <v>5</v>
      </c>
      <c r="B190" s="57" t="s">
        <v>5</v>
      </c>
      <c r="C190" s="58" t="s">
        <v>10</v>
      </c>
      <c r="D190" s="59" t="s">
        <v>8</v>
      </c>
      <c r="E190" s="54">
        <v>14026.08</v>
      </c>
      <c r="F190" s="55">
        <v>0</v>
      </c>
      <c r="G190" s="55">
        <v>0</v>
      </c>
      <c r="H190" s="51">
        <f t="shared" si="8"/>
        <v>14026.08</v>
      </c>
    </row>
    <row r="191" spans="1:9">
      <c r="A191" s="41"/>
      <c r="B191" s="42"/>
      <c r="C191" s="42"/>
      <c r="D191" s="60" t="s">
        <v>32</v>
      </c>
      <c r="E191" s="61">
        <f>SUM(E186:E190)</f>
        <v>178805.31999999998</v>
      </c>
      <c r="F191" s="62">
        <f>SUM(F186:F190)</f>
        <v>3148.76</v>
      </c>
      <c r="G191" s="62">
        <f>SUM(G186:G190)</f>
        <v>22638.89</v>
      </c>
      <c r="H191" s="62">
        <f t="shared" si="8"/>
        <v>159315.19</v>
      </c>
    </row>
    <row r="200" spans="3:10" ht="14.25" customHeight="1">
      <c r="G200" s="112" t="s">
        <v>40</v>
      </c>
      <c r="H200" s="113" t="s">
        <v>1</v>
      </c>
      <c r="I200" s="113" t="s">
        <v>2</v>
      </c>
      <c r="J200" s="112" t="s">
        <v>41</v>
      </c>
    </row>
    <row r="201" spans="3:10">
      <c r="C201" s="25"/>
      <c r="D201" s="25"/>
      <c r="E201" s="25"/>
      <c r="F201" s="25"/>
      <c r="G201" s="112"/>
      <c r="H201" s="113"/>
      <c r="I201" s="113"/>
      <c r="J201" s="112"/>
    </row>
    <row r="202" spans="3:10" ht="15.75">
      <c r="C202" s="114" t="s">
        <v>4</v>
      </c>
      <c r="D202" s="114"/>
      <c r="E202" s="114"/>
      <c r="F202" s="114"/>
      <c r="G202" s="112"/>
      <c r="H202" s="113"/>
      <c r="I202" s="113"/>
      <c r="J202" s="112"/>
    </row>
    <row r="203" spans="3:10" ht="15.75">
      <c r="C203" s="26"/>
      <c r="D203" s="26" t="s">
        <v>5</v>
      </c>
      <c r="E203" s="27">
        <v>75401</v>
      </c>
      <c r="F203" s="28" t="s">
        <v>6</v>
      </c>
      <c r="G203" s="49">
        <v>0</v>
      </c>
      <c r="H203" s="50">
        <v>0</v>
      </c>
      <c r="I203" s="50">
        <v>0</v>
      </c>
      <c r="J203" s="51">
        <v>0</v>
      </c>
    </row>
    <row r="204" spans="3:10" ht="15.75">
      <c r="C204" s="33">
        <v>1</v>
      </c>
      <c r="D204" s="32" t="s">
        <v>5</v>
      </c>
      <c r="E204" s="33">
        <v>75404</v>
      </c>
      <c r="F204" s="34" t="s">
        <v>7</v>
      </c>
      <c r="G204" s="49">
        <v>70506.02</v>
      </c>
      <c r="H204" s="52">
        <v>23831.11</v>
      </c>
      <c r="I204" s="52">
        <f>(1970.86+49070.81)</f>
        <v>51041.67</v>
      </c>
      <c r="J204" s="51">
        <f>(G204+H204-I204)</f>
        <v>43295.460000000006</v>
      </c>
    </row>
    <row r="205" spans="3:10" ht="15.75">
      <c r="C205" s="53">
        <v>2</v>
      </c>
      <c r="D205" s="32" t="s">
        <v>5</v>
      </c>
      <c r="E205" s="33">
        <v>75405</v>
      </c>
      <c r="F205" s="34" t="s">
        <v>8</v>
      </c>
      <c r="G205" s="49">
        <v>28168.21</v>
      </c>
      <c r="H205" s="52">
        <v>27242.51</v>
      </c>
      <c r="I205" s="52">
        <f>(36542.82-3912.7-4.9)</f>
        <v>32625.219999999998</v>
      </c>
      <c r="J205" s="51">
        <f>(G205+H205-I205)</f>
        <v>22785.500000000004</v>
      </c>
    </row>
    <row r="206" spans="3:10" ht="15.75">
      <c r="C206" s="53">
        <v>4</v>
      </c>
      <c r="D206" s="36" t="s">
        <v>5</v>
      </c>
      <c r="E206" s="37" t="s">
        <v>9</v>
      </c>
      <c r="F206" s="38" t="s">
        <v>7</v>
      </c>
      <c r="G206" s="54">
        <v>46614.879999999997</v>
      </c>
      <c r="H206" s="55">
        <v>0</v>
      </c>
      <c r="I206" s="55">
        <f>(1973.47+1345.95)</f>
        <v>3319.42</v>
      </c>
      <c r="J206" s="54">
        <f>(G206+H206-I206)</f>
        <v>43295.46</v>
      </c>
    </row>
    <row r="207" spans="3:10" ht="15.75">
      <c r="C207" s="56">
        <v>5</v>
      </c>
      <c r="D207" s="57" t="s">
        <v>5</v>
      </c>
      <c r="E207" s="58" t="s">
        <v>10</v>
      </c>
      <c r="F207" s="59" t="s">
        <v>8</v>
      </c>
      <c r="G207" s="54">
        <v>14026.08</v>
      </c>
      <c r="H207" s="55">
        <v>0</v>
      </c>
      <c r="I207" s="55">
        <v>637.47</v>
      </c>
      <c r="J207" s="54">
        <f>(G207+H207-I207)</f>
        <v>13388.61</v>
      </c>
    </row>
    <row r="208" spans="3:10">
      <c r="C208" s="41"/>
      <c r="D208" s="42"/>
      <c r="E208" s="42"/>
      <c r="F208" s="60" t="s">
        <v>32</v>
      </c>
      <c r="G208" s="61">
        <v>159315.19</v>
      </c>
      <c r="H208" s="62">
        <f>(H203+H204+H205+H206+H207)</f>
        <v>51073.619999999995</v>
      </c>
      <c r="I208" s="62">
        <v>87623.78</v>
      </c>
      <c r="J208" s="62">
        <f>(J203+J204+J205+J206+J207)</f>
        <v>122765.03000000001</v>
      </c>
    </row>
    <row r="220" spans="1:8" ht="14.25" customHeight="1">
      <c r="E220" s="112" t="s">
        <v>42</v>
      </c>
      <c r="F220" s="113" t="s">
        <v>1</v>
      </c>
      <c r="G220" s="113" t="s">
        <v>2</v>
      </c>
      <c r="H220" s="112" t="s">
        <v>43</v>
      </c>
    </row>
    <row r="221" spans="1:8">
      <c r="A221" s="25"/>
      <c r="B221" s="25"/>
      <c r="C221" s="25"/>
      <c r="D221" s="25"/>
      <c r="E221" s="112"/>
      <c r="F221" s="113"/>
      <c r="G221" s="113"/>
      <c r="H221" s="112"/>
    </row>
    <row r="222" spans="1:8" ht="15.75">
      <c r="A222" s="114" t="s">
        <v>4</v>
      </c>
      <c r="B222" s="114"/>
      <c r="C222" s="114"/>
      <c r="D222" s="114"/>
      <c r="E222" s="112"/>
      <c r="F222" s="113"/>
      <c r="G222" s="113"/>
      <c r="H222" s="112"/>
    </row>
    <row r="223" spans="1:8" ht="15.75">
      <c r="A223" s="26"/>
      <c r="B223" s="26" t="s">
        <v>5</v>
      </c>
      <c r="C223" s="27">
        <v>75401</v>
      </c>
      <c r="D223" s="28" t="s">
        <v>6</v>
      </c>
      <c r="E223" s="49">
        <v>0</v>
      </c>
      <c r="F223" s="50">
        <v>609.79999999999995</v>
      </c>
      <c r="G223" s="50">
        <v>609.79999999999995</v>
      </c>
      <c r="H223" s="51">
        <f>(E223+F223-G223)</f>
        <v>0</v>
      </c>
    </row>
    <row r="224" spans="1:8" ht="15.75">
      <c r="A224" s="33">
        <v>1</v>
      </c>
      <c r="B224" s="32" t="s">
        <v>5</v>
      </c>
      <c r="C224" s="33">
        <v>75404</v>
      </c>
      <c r="D224" s="34" t="s">
        <v>7</v>
      </c>
      <c r="E224" s="49">
        <v>43295.46</v>
      </c>
      <c r="F224" s="52">
        <v>27937.86</v>
      </c>
      <c r="G224" s="52">
        <f>(37959.87-8745.84)</f>
        <v>29214.030000000002</v>
      </c>
      <c r="H224" s="51">
        <f>(E224+F224-G224)</f>
        <v>42019.290000000008</v>
      </c>
    </row>
    <row r="225" spans="1:8" ht="15.75">
      <c r="A225" s="53">
        <v>2</v>
      </c>
      <c r="B225" s="32" t="s">
        <v>5</v>
      </c>
      <c r="C225" s="33">
        <v>75405</v>
      </c>
      <c r="D225" s="34" t="s">
        <v>8</v>
      </c>
      <c r="E225" s="49">
        <v>22785.5</v>
      </c>
      <c r="F225" s="52">
        <v>39092.800000000003</v>
      </c>
      <c r="G225" s="52">
        <f>(9039.05+4.9)</f>
        <v>9043.9499999999989</v>
      </c>
      <c r="H225" s="51">
        <f>(E225+F225-G225)</f>
        <v>52834.350000000006</v>
      </c>
    </row>
    <row r="226" spans="1:8" ht="15.75">
      <c r="A226" s="53">
        <v>4</v>
      </c>
      <c r="B226" s="36" t="s">
        <v>5</v>
      </c>
      <c r="C226" s="37" t="s">
        <v>9</v>
      </c>
      <c r="D226" s="38" t="s">
        <v>7</v>
      </c>
      <c r="E226" s="54">
        <v>43295.46</v>
      </c>
      <c r="F226" s="55">
        <v>0</v>
      </c>
      <c r="G226" s="55">
        <v>8745.84</v>
      </c>
      <c r="H226" s="54">
        <f>(E226+F226-G226)</f>
        <v>34549.619999999995</v>
      </c>
    </row>
    <row r="227" spans="1:8" ht="15.75">
      <c r="A227" s="56">
        <v>5</v>
      </c>
      <c r="B227" s="57" t="s">
        <v>5</v>
      </c>
      <c r="C227" s="58" t="s">
        <v>10</v>
      </c>
      <c r="D227" s="59" t="s">
        <v>8</v>
      </c>
      <c r="E227" s="54">
        <v>13388.61</v>
      </c>
      <c r="F227" s="55">
        <v>0</v>
      </c>
      <c r="G227" s="55">
        <v>9387.2199999999993</v>
      </c>
      <c r="H227" s="54">
        <f>(E227+F227-G227)</f>
        <v>4001.3900000000012</v>
      </c>
    </row>
    <row r="228" spans="1:8">
      <c r="A228" s="41"/>
      <c r="B228" s="42"/>
      <c r="C228" s="42"/>
      <c r="D228" s="60" t="s">
        <v>32</v>
      </c>
      <c r="E228" s="61">
        <f>(E223+E224+E225+E226+E227)</f>
        <v>122765.02999999998</v>
      </c>
      <c r="F228" s="62">
        <f>(F223+F224+F225+F226+F227)</f>
        <v>67640.460000000006</v>
      </c>
      <c r="G228" s="62">
        <f>(G223+G224+G225+G226+G227)</f>
        <v>57000.84</v>
      </c>
      <c r="H228" s="62">
        <f>(H223+H224+H225+H226+H227)</f>
        <v>133404.65000000002</v>
      </c>
    </row>
    <row r="235" spans="1:8" ht="14.25" customHeight="1">
      <c r="E235" s="112" t="s">
        <v>44</v>
      </c>
      <c r="F235" s="113" t="s">
        <v>1</v>
      </c>
      <c r="G235" s="113" t="s">
        <v>2</v>
      </c>
      <c r="H235" s="112" t="s">
        <v>45</v>
      </c>
    </row>
    <row r="236" spans="1:8">
      <c r="A236" s="25"/>
      <c r="B236" s="25"/>
      <c r="C236" s="25"/>
      <c r="D236" s="25"/>
      <c r="E236" s="112"/>
      <c r="F236" s="113"/>
      <c r="G236" s="113"/>
      <c r="H236" s="112"/>
    </row>
    <row r="237" spans="1:8" ht="15.75">
      <c r="A237" s="114" t="s">
        <v>4</v>
      </c>
      <c r="B237" s="114"/>
      <c r="C237" s="114"/>
      <c r="D237" s="114"/>
      <c r="E237" s="112"/>
      <c r="F237" s="113"/>
      <c r="G237" s="113"/>
      <c r="H237" s="112"/>
    </row>
    <row r="238" spans="1:8" ht="15.75">
      <c r="A238" s="26"/>
      <c r="B238" s="26" t="s">
        <v>5</v>
      </c>
      <c r="C238" s="27">
        <v>75401</v>
      </c>
      <c r="D238" s="28" t="s">
        <v>6</v>
      </c>
      <c r="E238" s="49">
        <v>0</v>
      </c>
      <c r="F238" s="50">
        <v>633.72</v>
      </c>
      <c r="G238" s="50">
        <v>633.72</v>
      </c>
      <c r="H238" s="51">
        <f t="shared" ref="H238:H243" si="9">(E238+F238-G238)</f>
        <v>0</v>
      </c>
    </row>
    <row r="239" spans="1:8" ht="15.75">
      <c r="A239" s="33">
        <v>1</v>
      </c>
      <c r="B239" s="32" t="s">
        <v>5</v>
      </c>
      <c r="C239" s="33">
        <v>75404</v>
      </c>
      <c r="D239" s="34" t="s">
        <v>7</v>
      </c>
      <c r="E239" s="49">
        <v>42019.29</v>
      </c>
      <c r="F239" s="52">
        <v>7315.29</v>
      </c>
      <c r="G239" s="52">
        <f>(13738.22-3093.9)</f>
        <v>10644.32</v>
      </c>
      <c r="H239" s="51">
        <f t="shared" si="9"/>
        <v>38690.26</v>
      </c>
    </row>
    <row r="240" spans="1:8" ht="15.75">
      <c r="A240" s="53">
        <v>2</v>
      </c>
      <c r="B240" s="32" t="s">
        <v>5</v>
      </c>
      <c r="C240" s="33">
        <v>75405</v>
      </c>
      <c r="D240" s="34" t="s">
        <v>8</v>
      </c>
      <c r="E240" s="49">
        <v>52834.35</v>
      </c>
      <c r="F240" s="52">
        <v>3873.3</v>
      </c>
      <c r="G240" s="52">
        <f>(5533.82-1053.99)</f>
        <v>4479.83</v>
      </c>
      <c r="H240" s="51">
        <f t="shared" si="9"/>
        <v>52227.82</v>
      </c>
    </row>
    <row r="241" spans="1:8" ht="15.75">
      <c r="A241" s="53">
        <v>4</v>
      </c>
      <c r="B241" s="36" t="s">
        <v>5</v>
      </c>
      <c r="C241" s="37" t="s">
        <v>9</v>
      </c>
      <c r="D241" s="38" t="s">
        <v>7</v>
      </c>
      <c r="E241" s="54">
        <v>34549.620000000003</v>
      </c>
      <c r="F241" s="55">
        <v>0</v>
      </c>
      <c r="G241" s="55">
        <v>3093.9</v>
      </c>
      <c r="H241" s="51">
        <f t="shared" si="9"/>
        <v>31455.72</v>
      </c>
    </row>
    <row r="242" spans="1:8" ht="15.75">
      <c r="A242" s="56">
        <v>5</v>
      </c>
      <c r="B242" s="57" t="s">
        <v>5</v>
      </c>
      <c r="C242" s="58" t="s">
        <v>10</v>
      </c>
      <c r="D242" s="59" t="s">
        <v>8</v>
      </c>
      <c r="E242" s="54">
        <v>4001.39</v>
      </c>
      <c r="F242" s="55">
        <v>0</v>
      </c>
      <c r="G242" s="55">
        <v>1053.99</v>
      </c>
      <c r="H242" s="51">
        <f t="shared" si="9"/>
        <v>2947.3999999999996</v>
      </c>
    </row>
    <row r="243" spans="1:8" ht="15.75">
      <c r="A243" s="41"/>
      <c r="B243" s="42"/>
      <c r="C243" s="42"/>
      <c r="D243" s="60" t="s">
        <v>32</v>
      </c>
      <c r="E243" s="61">
        <f>(E238+E239+E240+E241+E242)</f>
        <v>133404.65000000002</v>
      </c>
      <c r="F243" s="62">
        <f>(F238+F239+F240+F241+F242)</f>
        <v>11822.310000000001</v>
      </c>
      <c r="G243" s="62">
        <f>(G238+G239+G240+G241+G242)</f>
        <v>19905.760000000002</v>
      </c>
      <c r="H243" s="51">
        <f t="shared" si="9"/>
        <v>125321.20000000001</v>
      </c>
    </row>
    <row r="293" spans="5:5">
      <c r="E293" t="s">
        <v>46</v>
      </c>
    </row>
  </sheetData>
  <mergeCells count="93">
    <mergeCell ref="E235:E237"/>
    <mergeCell ref="F235:F237"/>
    <mergeCell ref="G235:G237"/>
    <mergeCell ref="H235:H237"/>
    <mergeCell ref="A237:D237"/>
    <mergeCell ref="E220:E222"/>
    <mergeCell ref="F220:F222"/>
    <mergeCell ref="G220:G222"/>
    <mergeCell ref="H220:H222"/>
    <mergeCell ref="A222:D222"/>
    <mergeCell ref="G200:G202"/>
    <mergeCell ref="H200:H202"/>
    <mergeCell ref="I200:I202"/>
    <mergeCell ref="J200:J202"/>
    <mergeCell ref="C202:F202"/>
    <mergeCell ref="E183:E185"/>
    <mergeCell ref="F183:F185"/>
    <mergeCell ref="G183:G185"/>
    <mergeCell ref="H183:H185"/>
    <mergeCell ref="A185:D185"/>
    <mergeCell ref="E170:E172"/>
    <mergeCell ref="F170:F172"/>
    <mergeCell ref="G170:G172"/>
    <mergeCell ref="H170:H172"/>
    <mergeCell ref="A172:D172"/>
    <mergeCell ref="E154:E156"/>
    <mergeCell ref="F154:F156"/>
    <mergeCell ref="G154:G156"/>
    <mergeCell ref="H154:H156"/>
    <mergeCell ref="A156:D156"/>
    <mergeCell ref="E141:E143"/>
    <mergeCell ref="F141:F143"/>
    <mergeCell ref="G141:G143"/>
    <mergeCell ref="H141:H143"/>
    <mergeCell ref="A143:D143"/>
    <mergeCell ref="E127:E129"/>
    <mergeCell ref="F127:F129"/>
    <mergeCell ref="G127:G129"/>
    <mergeCell ref="H127:H129"/>
    <mergeCell ref="A129:D129"/>
    <mergeCell ref="A110:E110"/>
    <mergeCell ref="E114:E116"/>
    <mergeCell ref="F114:F116"/>
    <mergeCell ref="G114:G116"/>
    <mergeCell ref="H114:H116"/>
    <mergeCell ref="A116:D116"/>
    <mergeCell ref="A95:E95"/>
    <mergeCell ref="F101:F103"/>
    <mergeCell ref="G101:G103"/>
    <mergeCell ref="H101:H103"/>
    <mergeCell ref="I101:I103"/>
    <mergeCell ref="A103:E103"/>
    <mergeCell ref="A81:E81"/>
    <mergeCell ref="F87:F89"/>
    <mergeCell ref="G87:G89"/>
    <mergeCell ref="H87:H89"/>
    <mergeCell ref="I87:I89"/>
    <mergeCell ref="A89:E89"/>
    <mergeCell ref="A67:E67"/>
    <mergeCell ref="F73:F75"/>
    <mergeCell ref="G73:G75"/>
    <mergeCell ref="H73:H75"/>
    <mergeCell ref="I73:I75"/>
    <mergeCell ref="A75:E75"/>
    <mergeCell ref="A53:E53"/>
    <mergeCell ref="F59:F61"/>
    <mergeCell ref="G59:G61"/>
    <mergeCell ref="H59:H61"/>
    <mergeCell ref="I59:I61"/>
    <mergeCell ref="A61:E61"/>
    <mergeCell ref="A40:E40"/>
    <mergeCell ref="F45:F47"/>
    <mergeCell ref="G45:G47"/>
    <mergeCell ref="H45:H47"/>
    <mergeCell ref="I45:I47"/>
    <mergeCell ref="A47:E47"/>
    <mergeCell ref="A27:E27"/>
    <mergeCell ref="F32:F34"/>
    <mergeCell ref="G32:G34"/>
    <mergeCell ref="H32:H34"/>
    <mergeCell ref="I32:I34"/>
    <mergeCell ref="A34:E34"/>
    <mergeCell ref="A13:E13"/>
    <mergeCell ref="F19:F21"/>
    <mergeCell ref="G19:G21"/>
    <mergeCell ref="H19:H21"/>
    <mergeCell ref="I19:I21"/>
    <mergeCell ref="A21:E21"/>
    <mergeCell ref="F5:F7"/>
    <mergeCell ref="G5:G7"/>
    <mergeCell ref="H5:H7"/>
    <mergeCell ref="I5:I7"/>
    <mergeCell ref="A7:E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A31" zoomScaleNormal="100" workbookViewId="0">
      <selection activeCell="E45" sqref="E45"/>
    </sheetView>
  </sheetViews>
  <sheetFormatPr defaultRowHeight="14.25"/>
  <cols>
    <col min="1" max="1" width="4.375" style="65" customWidth="1"/>
    <col min="2" max="2" width="18" style="66" customWidth="1"/>
    <col min="3" max="3" width="12.5" style="48" customWidth="1"/>
    <col min="4" max="4" width="12.25" style="48" customWidth="1"/>
    <col min="5" max="5" width="13.75" style="48" customWidth="1"/>
    <col min="6" max="6" width="10" style="48" customWidth="1"/>
    <col min="7" max="7" width="8.75" style="48" customWidth="1"/>
    <col min="8" max="8" width="17.875" style="48" customWidth="1"/>
    <col min="9" max="9" width="19.875" style="86" customWidth="1"/>
    <col min="10" max="10" width="19.875" customWidth="1"/>
    <col min="11" max="11" width="17.875" customWidth="1"/>
    <col min="12" max="12" width="15.125" customWidth="1"/>
    <col min="13" max="13" width="29.625" customWidth="1"/>
    <col min="14" max="16" width="8.625" customWidth="1"/>
    <col min="17" max="17" width="19.25" customWidth="1"/>
    <col min="18" max="1027" width="8.625" customWidth="1"/>
  </cols>
  <sheetData>
    <row r="1" spans="1:14">
      <c r="K1" s="67"/>
      <c r="L1" s="67"/>
      <c r="M1" s="67"/>
      <c r="N1" s="67"/>
    </row>
    <row r="2" spans="1:14" ht="15">
      <c r="B2" s="89" t="s">
        <v>72</v>
      </c>
      <c r="K2" s="67"/>
      <c r="L2" s="67"/>
      <c r="M2" s="67"/>
      <c r="N2" s="67"/>
    </row>
    <row r="3" spans="1:14" s="118" customFormat="1" ht="15" customHeight="1"/>
    <row r="4" spans="1:14" ht="26.25">
      <c r="A4" s="120" t="s">
        <v>75</v>
      </c>
      <c r="B4" s="120"/>
      <c r="C4" s="120"/>
      <c r="D4" s="120"/>
      <c r="E4" s="120"/>
      <c r="F4" s="120"/>
      <c r="G4" s="120"/>
      <c r="H4" s="120"/>
      <c r="I4" s="120"/>
      <c r="K4" s="67"/>
      <c r="L4" s="67"/>
      <c r="M4" s="67"/>
      <c r="N4" s="67"/>
    </row>
    <row r="5" spans="1:14" ht="65.25" customHeight="1">
      <c r="A5" s="121" t="s">
        <v>47</v>
      </c>
      <c r="B5" s="121"/>
      <c r="C5" s="83" t="s">
        <v>103</v>
      </c>
      <c r="D5" s="83" t="s">
        <v>104</v>
      </c>
      <c r="E5" s="83" t="s">
        <v>105</v>
      </c>
      <c r="F5" s="83" t="s">
        <v>77</v>
      </c>
      <c r="G5" s="84" t="s">
        <v>79</v>
      </c>
      <c r="H5" s="83" t="s">
        <v>78</v>
      </c>
      <c r="I5" s="94" t="s">
        <v>69</v>
      </c>
      <c r="J5" s="68"/>
      <c r="K5" s="67"/>
      <c r="L5" s="67"/>
      <c r="M5" s="67"/>
      <c r="N5" s="67"/>
    </row>
    <row r="6" spans="1:14" ht="15.75">
      <c r="A6" s="119" t="s">
        <v>76</v>
      </c>
      <c r="B6" s="119"/>
      <c r="C6" s="69">
        <v>530</v>
      </c>
      <c r="D6" s="69">
        <v>20</v>
      </c>
      <c r="E6" s="69">
        <v>15</v>
      </c>
      <c r="F6" s="69">
        <v>800</v>
      </c>
      <c r="G6" s="69">
        <v>300</v>
      </c>
      <c r="H6" s="69">
        <v>800</v>
      </c>
      <c r="I6" s="85"/>
      <c r="J6" s="70"/>
      <c r="K6" s="67"/>
      <c r="L6" s="67"/>
      <c r="M6" s="67"/>
      <c r="N6" s="67"/>
    </row>
    <row r="7" spans="1:14" ht="66" customHeight="1">
      <c r="A7" s="71">
        <v>1</v>
      </c>
      <c r="B7" s="97" t="s">
        <v>73</v>
      </c>
      <c r="C7" s="90">
        <v>117</v>
      </c>
      <c r="D7" s="90"/>
      <c r="E7" s="90"/>
      <c r="F7" s="90">
        <v>170</v>
      </c>
      <c r="G7" s="90">
        <v>106</v>
      </c>
      <c r="H7" s="91">
        <v>233</v>
      </c>
      <c r="I7" s="87" t="s">
        <v>71</v>
      </c>
      <c r="J7" s="70"/>
      <c r="K7" s="67"/>
      <c r="L7" s="67"/>
      <c r="M7" s="67"/>
      <c r="N7" s="67"/>
    </row>
    <row r="8" spans="1:14" ht="53.25" customHeight="1">
      <c r="A8" s="71">
        <v>2</v>
      </c>
      <c r="B8" s="98" t="s">
        <v>73</v>
      </c>
      <c r="C8" s="90">
        <v>216</v>
      </c>
      <c r="D8" s="90">
        <v>20</v>
      </c>
      <c r="E8" s="90">
        <v>15</v>
      </c>
      <c r="F8" s="90">
        <v>190</v>
      </c>
      <c r="G8" s="90">
        <v>60</v>
      </c>
      <c r="H8" s="90">
        <v>102</v>
      </c>
      <c r="I8" s="85" t="s">
        <v>70</v>
      </c>
      <c r="J8" s="70"/>
      <c r="K8" s="67"/>
      <c r="L8" s="77"/>
      <c r="M8" s="79"/>
      <c r="N8" s="67"/>
    </row>
    <row r="9" spans="1:14" ht="53.25" customHeight="1">
      <c r="A9" s="71">
        <v>3</v>
      </c>
      <c r="B9" s="97" t="s">
        <v>107</v>
      </c>
      <c r="C9" s="92"/>
      <c r="D9" s="92"/>
      <c r="E9" s="92"/>
      <c r="F9" s="92"/>
      <c r="G9" s="92"/>
      <c r="H9" s="93"/>
      <c r="I9" s="96" t="s">
        <v>74</v>
      </c>
      <c r="J9" s="70"/>
      <c r="K9" s="67"/>
      <c r="L9" s="67"/>
      <c r="M9" s="67"/>
      <c r="N9" s="67"/>
    </row>
    <row r="10" spans="1:14" ht="54.75" customHeight="1">
      <c r="A10" s="71">
        <v>4</v>
      </c>
      <c r="B10" s="99" t="s">
        <v>48</v>
      </c>
      <c r="C10" s="72">
        <v>40</v>
      </c>
      <c r="D10" s="72"/>
      <c r="E10" s="72"/>
      <c r="F10" s="72">
        <v>45</v>
      </c>
      <c r="G10" s="72">
        <v>12</v>
      </c>
      <c r="H10" s="73">
        <v>45</v>
      </c>
      <c r="I10" s="87" t="s">
        <v>80</v>
      </c>
      <c r="J10" s="70"/>
      <c r="K10" s="67"/>
      <c r="L10" s="74"/>
      <c r="M10" s="75"/>
      <c r="N10" s="67"/>
    </row>
    <row r="11" spans="1:14" ht="53.25" customHeight="1">
      <c r="A11" s="71">
        <v>5</v>
      </c>
      <c r="B11" s="99" t="s">
        <v>49</v>
      </c>
      <c r="C11" s="72">
        <v>30</v>
      </c>
      <c r="D11" s="72"/>
      <c r="E11" s="72"/>
      <c r="F11" s="72">
        <v>35</v>
      </c>
      <c r="G11" s="72">
        <v>12</v>
      </c>
      <c r="H11" s="73">
        <v>40</v>
      </c>
      <c r="I11" s="87" t="s">
        <v>81</v>
      </c>
      <c r="J11" s="70"/>
      <c r="K11" s="67"/>
      <c r="L11" s="74"/>
      <c r="M11" s="76"/>
      <c r="N11" s="67"/>
    </row>
    <row r="12" spans="1:14" ht="56.25" customHeight="1">
      <c r="A12" s="71">
        <v>6</v>
      </c>
      <c r="B12" s="99" t="s">
        <v>50</v>
      </c>
      <c r="C12" s="72">
        <v>6</v>
      </c>
      <c r="D12" s="72"/>
      <c r="E12" s="72"/>
      <c r="F12" s="72">
        <v>20</v>
      </c>
      <c r="G12" s="72">
        <v>5</v>
      </c>
      <c r="H12" s="73">
        <v>20</v>
      </c>
      <c r="I12" s="87" t="s">
        <v>82</v>
      </c>
      <c r="J12" s="70"/>
      <c r="K12" s="67"/>
      <c r="L12" s="74"/>
      <c r="M12" s="75"/>
      <c r="N12" s="67"/>
    </row>
    <row r="13" spans="1:14" ht="57.75" customHeight="1">
      <c r="A13" s="71">
        <v>7</v>
      </c>
      <c r="B13" s="100" t="s">
        <v>51</v>
      </c>
      <c r="C13" s="72">
        <v>8</v>
      </c>
      <c r="D13" s="72"/>
      <c r="E13" s="72"/>
      <c r="F13" s="72">
        <v>20</v>
      </c>
      <c r="G13" s="72">
        <v>5</v>
      </c>
      <c r="H13" s="72">
        <v>20</v>
      </c>
      <c r="I13" s="85" t="s">
        <v>83</v>
      </c>
      <c r="J13" s="70"/>
      <c r="K13" s="67"/>
      <c r="L13" s="77"/>
      <c r="M13" s="78"/>
      <c r="N13" s="67"/>
    </row>
    <row r="14" spans="1:14" ht="56.25" customHeight="1">
      <c r="A14" s="71">
        <v>8</v>
      </c>
      <c r="B14" s="100" t="s">
        <v>52</v>
      </c>
      <c r="C14" s="72">
        <v>8</v>
      </c>
      <c r="D14" s="72"/>
      <c r="E14" s="72"/>
      <c r="F14" s="72">
        <v>20</v>
      </c>
      <c r="G14" s="72">
        <v>5</v>
      </c>
      <c r="H14" s="72">
        <v>20</v>
      </c>
      <c r="I14" s="85" t="s">
        <v>84</v>
      </c>
      <c r="J14" s="70"/>
      <c r="K14" s="67"/>
      <c r="L14" s="77"/>
      <c r="M14" s="78"/>
      <c r="N14" s="67"/>
    </row>
    <row r="15" spans="1:14" ht="66" customHeight="1">
      <c r="A15" s="71">
        <v>9</v>
      </c>
      <c r="B15" s="100" t="s">
        <v>53</v>
      </c>
      <c r="C15" s="72">
        <v>8</v>
      </c>
      <c r="D15" s="72"/>
      <c r="E15" s="72"/>
      <c r="F15" s="72">
        <v>20</v>
      </c>
      <c r="G15" s="72">
        <v>5</v>
      </c>
      <c r="H15" s="72">
        <v>20</v>
      </c>
      <c r="I15" s="85" t="s">
        <v>85</v>
      </c>
      <c r="J15" s="70"/>
      <c r="K15" s="67"/>
      <c r="L15" s="77"/>
      <c r="M15" s="78"/>
      <c r="N15" s="67"/>
    </row>
    <row r="16" spans="1:14" ht="51.75" customHeight="1">
      <c r="A16" s="71">
        <v>10</v>
      </c>
      <c r="B16" s="100" t="s">
        <v>54</v>
      </c>
      <c r="C16" s="72">
        <v>8</v>
      </c>
      <c r="D16" s="72"/>
      <c r="E16" s="72"/>
      <c r="F16" s="72">
        <v>20</v>
      </c>
      <c r="G16" s="72">
        <v>5</v>
      </c>
      <c r="H16" s="72">
        <v>20</v>
      </c>
      <c r="I16" s="85" t="s">
        <v>86</v>
      </c>
      <c r="J16" s="70"/>
      <c r="K16" s="67"/>
      <c r="L16" s="77"/>
      <c r="M16" s="79"/>
      <c r="N16" s="67"/>
    </row>
    <row r="17" spans="1:17" ht="52.5" customHeight="1">
      <c r="A17" s="71">
        <v>11</v>
      </c>
      <c r="B17" s="100" t="s">
        <v>55</v>
      </c>
      <c r="C17" s="72">
        <v>7</v>
      </c>
      <c r="D17" s="72"/>
      <c r="E17" s="72"/>
      <c r="F17" s="72">
        <v>20</v>
      </c>
      <c r="G17" s="72">
        <v>5</v>
      </c>
      <c r="H17" s="72">
        <v>20</v>
      </c>
      <c r="I17" s="85" t="s">
        <v>87</v>
      </c>
      <c r="J17" s="70"/>
      <c r="K17" s="67"/>
      <c r="L17" s="77"/>
      <c r="M17" s="79"/>
      <c r="N17" s="67"/>
    </row>
    <row r="18" spans="1:17" ht="56.25" customHeight="1">
      <c r="A18" s="71">
        <v>12</v>
      </c>
      <c r="B18" s="100" t="s">
        <v>56</v>
      </c>
      <c r="C18" s="72">
        <v>7</v>
      </c>
      <c r="D18" s="72"/>
      <c r="E18" s="72"/>
      <c r="F18" s="72">
        <v>20</v>
      </c>
      <c r="G18" s="72">
        <v>5</v>
      </c>
      <c r="H18" s="72">
        <v>20</v>
      </c>
      <c r="I18" s="85" t="s">
        <v>88</v>
      </c>
      <c r="J18" s="70"/>
      <c r="K18" s="67"/>
      <c r="L18" s="77"/>
      <c r="M18" s="79"/>
      <c r="N18" s="67"/>
    </row>
    <row r="19" spans="1:17" ht="69" customHeight="1">
      <c r="A19" s="71">
        <v>13</v>
      </c>
      <c r="B19" s="100" t="s">
        <v>57</v>
      </c>
      <c r="C19" s="72">
        <v>7</v>
      </c>
      <c r="D19" s="72"/>
      <c r="E19" s="72"/>
      <c r="F19" s="72">
        <v>20</v>
      </c>
      <c r="G19" s="72">
        <v>5</v>
      </c>
      <c r="H19" s="72">
        <v>20</v>
      </c>
      <c r="I19" s="85" t="s">
        <v>89</v>
      </c>
      <c r="J19" s="70"/>
      <c r="K19" s="67"/>
      <c r="L19" s="77"/>
      <c r="M19" s="79"/>
      <c r="N19" s="67"/>
    </row>
    <row r="20" spans="1:17" ht="60.75" customHeight="1">
      <c r="A20" s="71">
        <v>14</v>
      </c>
      <c r="B20" s="100" t="s">
        <v>58</v>
      </c>
      <c r="C20" s="72">
        <v>10</v>
      </c>
      <c r="D20" s="72"/>
      <c r="E20" s="72"/>
      <c r="F20" s="72">
        <v>20</v>
      </c>
      <c r="G20" s="72">
        <v>10</v>
      </c>
      <c r="H20" s="72">
        <v>25</v>
      </c>
      <c r="I20" s="85" t="s">
        <v>90</v>
      </c>
      <c r="J20" s="70"/>
      <c r="K20" s="67"/>
      <c r="L20" s="77"/>
      <c r="M20" s="79"/>
      <c r="N20" s="67"/>
    </row>
    <row r="21" spans="1:17" ht="53.25" customHeight="1">
      <c r="A21" s="71">
        <v>15</v>
      </c>
      <c r="B21" s="100" t="s">
        <v>59</v>
      </c>
      <c r="C21" s="72">
        <v>4</v>
      </c>
      <c r="D21" s="72"/>
      <c r="E21" s="72"/>
      <c r="F21" s="72">
        <v>15</v>
      </c>
      <c r="G21" s="72">
        <v>5</v>
      </c>
      <c r="H21" s="72">
        <v>20</v>
      </c>
      <c r="I21" s="85" t="s">
        <v>91</v>
      </c>
      <c r="J21" s="70"/>
      <c r="K21" s="67"/>
      <c r="L21" s="77"/>
      <c r="M21" s="79"/>
      <c r="N21" s="67"/>
      <c r="Q21" s="80"/>
    </row>
    <row r="22" spans="1:17" ht="51.75" customHeight="1">
      <c r="A22" s="71">
        <v>16</v>
      </c>
      <c r="B22" s="100" t="s">
        <v>60</v>
      </c>
      <c r="C22" s="72">
        <v>8</v>
      </c>
      <c r="D22" s="72"/>
      <c r="E22" s="72"/>
      <c r="F22" s="72">
        <v>20</v>
      </c>
      <c r="G22" s="72">
        <v>6</v>
      </c>
      <c r="H22" s="72">
        <v>20</v>
      </c>
      <c r="I22" s="85" t="s">
        <v>92</v>
      </c>
      <c r="J22" s="70"/>
      <c r="K22" s="67"/>
      <c r="L22" s="77"/>
      <c r="M22" s="79"/>
      <c r="N22" s="67"/>
    </row>
    <row r="23" spans="1:17" ht="57.75" customHeight="1">
      <c r="A23" s="71">
        <v>17</v>
      </c>
      <c r="B23" s="100" t="s">
        <v>61</v>
      </c>
      <c r="C23" s="72">
        <v>6</v>
      </c>
      <c r="D23" s="72"/>
      <c r="E23" s="72"/>
      <c r="F23" s="72">
        <v>20</v>
      </c>
      <c r="G23" s="72">
        <v>5</v>
      </c>
      <c r="H23" s="72">
        <v>25</v>
      </c>
      <c r="I23" s="85" t="s">
        <v>93</v>
      </c>
      <c r="J23" s="70"/>
      <c r="K23" s="67"/>
      <c r="L23" s="77"/>
      <c r="M23" s="79"/>
      <c r="N23" s="67"/>
    </row>
    <row r="24" spans="1:17" ht="55.5" customHeight="1">
      <c r="A24" s="71">
        <v>18</v>
      </c>
      <c r="B24" s="100" t="s">
        <v>62</v>
      </c>
      <c r="C24" s="72">
        <v>4</v>
      </c>
      <c r="D24" s="72"/>
      <c r="E24" s="72"/>
      <c r="F24" s="72">
        <v>15</v>
      </c>
      <c r="G24" s="72">
        <v>6</v>
      </c>
      <c r="H24" s="72">
        <v>20</v>
      </c>
      <c r="I24" s="85" t="s">
        <v>94</v>
      </c>
      <c r="J24" s="70"/>
      <c r="K24" s="67"/>
      <c r="L24" s="77"/>
      <c r="M24" s="79"/>
      <c r="N24" s="67"/>
    </row>
    <row r="25" spans="1:17" ht="57" customHeight="1">
      <c r="A25" s="71">
        <v>19</v>
      </c>
      <c r="B25" s="100" t="s">
        <v>63</v>
      </c>
      <c r="C25" s="72">
        <v>6</v>
      </c>
      <c r="D25" s="72"/>
      <c r="E25" s="72"/>
      <c r="F25" s="72">
        <v>25</v>
      </c>
      <c r="G25" s="72">
        <v>6</v>
      </c>
      <c r="H25" s="72">
        <v>20</v>
      </c>
      <c r="I25" s="85" t="s">
        <v>95</v>
      </c>
      <c r="J25" s="70"/>
      <c r="K25" s="67"/>
      <c r="L25" s="77"/>
      <c r="M25" s="79"/>
      <c r="N25" s="67"/>
    </row>
    <row r="26" spans="1:17" ht="57" customHeight="1">
      <c r="A26" s="71">
        <v>20</v>
      </c>
      <c r="B26" s="100" t="s">
        <v>64</v>
      </c>
      <c r="C26" s="72">
        <v>10</v>
      </c>
      <c r="D26" s="72"/>
      <c r="E26" s="72"/>
      <c r="F26" s="72">
        <v>25</v>
      </c>
      <c r="G26" s="72">
        <v>10</v>
      </c>
      <c r="H26" s="72">
        <v>30</v>
      </c>
      <c r="I26" s="85" t="s">
        <v>96</v>
      </c>
      <c r="J26" s="70"/>
      <c r="K26" s="67"/>
      <c r="L26" s="77"/>
      <c r="M26" s="79"/>
      <c r="N26" s="67"/>
    </row>
    <row r="27" spans="1:17" ht="58.5" customHeight="1">
      <c r="A27" s="71">
        <v>21</v>
      </c>
      <c r="B27" s="100" t="s">
        <v>65</v>
      </c>
      <c r="C27" s="72">
        <v>8</v>
      </c>
      <c r="D27" s="72"/>
      <c r="E27" s="72"/>
      <c r="F27" s="72">
        <v>25</v>
      </c>
      <c r="G27" s="72">
        <v>10</v>
      </c>
      <c r="H27" s="72">
        <v>20</v>
      </c>
      <c r="I27" s="85" t="s">
        <v>97</v>
      </c>
      <c r="J27" s="70"/>
      <c r="K27" s="67"/>
      <c r="L27" s="77"/>
      <c r="M27" s="79"/>
      <c r="N27" s="67"/>
    </row>
    <row r="28" spans="1:17" ht="58.5" customHeight="1">
      <c r="A28" s="71">
        <v>22</v>
      </c>
      <c r="B28" s="100" t="s">
        <v>66</v>
      </c>
      <c r="C28" s="72">
        <v>6</v>
      </c>
      <c r="D28" s="72"/>
      <c r="E28" s="72"/>
      <c r="F28" s="72">
        <v>15</v>
      </c>
      <c r="G28" s="72">
        <v>6</v>
      </c>
      <c r="H28" s="72">
        <v>20</v>
      </c>
      <c r="I28" s="85" t="s">
        <v>98</v>
      </c>
      <c r="J28" s="70"/>
      <c r="K28" s="67"/>
      <c r="L28" s="77"/>
      <c r="M28" s="79"/>
      <c r="N28" s="67"/>
    </row>
    <row r="29" spans="1:17" ht="70.5" customHeight="1">
      <c r="A29" s="71">
        <v>23</v>
      </c>
      <c r="B29" s="100" t="s">
        <v>67</v>
      </c>
      <c r="C29" s="72">
        <v>6</v>
      </c>
      <c r="D29" s="72"/>
      <c r="E29" s="72"/>
      <c r="F29" s="72">
        <v>20</v>
      </c>
      <c r="G29" s="72">
        <v>6</v>
      </c>
      <c r="H29" s="72">
        <v>20</v>
      </c>
      <c r="I29" s="85" t="s">
        <v>99</v>
      </c>
      <c r="J29" s="70"/>
      <c r="K29" s="67"/>
      <c r="L29" s="77"/>
      <c r="M29" s="79"/>
      <c r="N29" s="67"/>
    </row>
    <row r="30" spans="1:17" ht="20.25" customHeight="1">
      <c r="A30" s="74"/>
      <c r="B30" s="95"/>
      <c r="C30" s="81"/>
      <c r="D30" s="81"/>
      <c r="E30" s="81"/>
      <c r="F30" s="81"/>
      <c r="G30" s="81"/>
      <c r="H30" s="81"/>
      <c r="I30" s="88"/>
      <c r="J30" s="70"/>
      <c r="K30" s="67"/>
      <c r="L30" s="77"/>
      <c r="M30" s="79"/>
      <c r="N30" s="67"/>
    </row>
    <row r="31" spans="1:17" ht="20.25" customHeight="1">
      <c r="A31" s="74"/>
      <c r="B31" s="95"/>
      <c r="C31" s="81"/>
      <c r="D31" s="81"/>
      <c r="E31" s="81"/>
      <c r="F31" s="81"/>
      <c r="G31" s="81"/>
      <c r="H31" s="81"/>
      <c r="I31" s="88"/>
      <c r="J31" s="70"/>
      <c r="K31" s="67"/>
      <c r="L31" s="77"/>
      <c r="M31" s="79"/>
      <c r="N31" s="67"/>
    </row>
    <row r="32" spans="1:17" ht="63">
      <c r="A32" s="119"/>
      <c r="B32" s="119"/>
      <c r="C32" s="83" t="s">
        <v>108</v>
      </c>
      <c r="D32" s="83" t="s">
        <v>109</v>
      </c>
      <c r="E32" s="83" t="s">
        <v>106</v>
      </c>
      <c r="F32" s="83" t="s">
        <v>100</v>
      </c>
      <c r="G32" s="84" t="s">
        <v>101</v>
      </c>
      <c r="H32" s="83" t="s">
        <v>102</v>
      </c>
      <c r="I32" s="96" t="s">
        <v>74</v>
      </c>
      <c r="J32" s="70"/>
      <c r="K32" s="67"/>
      <c r="L32" s="67"/>
      <c r="M32" s="67"/>
      <c r="N32" s="67"/>
    </row>
    <row r="33" spans="1:14" ht="51.75" customHeight="1">
      <c r="A33" s="71">
        <v>1</v>
      </c>
      <c r="B33" s="82" t="s">
        <v>6</v>
      </c>
      <c r="C33" s="72">
        <v>130</v>
      </c>
      <c r="D33" s="72"/>
      <c r="E33" s="72"/>
      <c r="F33" s="72">
        <v>110</v>
      </c>
      <c r="G33" s="72"/>
      <c r="H33" s="72"/>
      <c r="I33" s="115" t="s">
        <v>70</v>
      </c>
      <c r="J33" s="70"/>
      <c r="K33" s="67"/>
      <c r="L33" s="67"/>
      <c r="M33" s="67"/>
      <c r="N33" s="67"/>
    </row>
    <row r="34" spans="1:14" ht="54.75" customHeight="1">
      <c r="A34" s="71">
        <v>2</v>
      </c>
      <c r="B34" s="82" t="s">
        <v>16</v>
      </c>
      <c r="C34" s="72">
        <v>14</v>
      </c>
      <c r="D34" s="72"/>
      <c r="E34" s="72">
        <v>2</v>
      </c>
      <c r="F34" s="72">
        <v>18</v>
      </c>
      <c r="G34" s="72"/>
      <c r="H34" s="72">
        <v>15</v>
      </c>
      <c r="I34" s="116"/>
      <c r="J34" s="70"/>
      <c r="K34" s="67"/>
      <c r="L34" s="67"/>
      <c r="M34" s="67"/>
      <c r="N34" s="67"/>
    </row>
    <row r="35" spans="1:14" ht="51" customHeight="1">
      <c r="A35" s="71">
        <v>3</v>
      </c>
      <c r="B35" s="82" t="s">
        <v>68</v>
      </c>
      <c r="C35" s="72"/>
      <c r="D35" s="72">
        <v>40</v>
      </c>
      <c r="E35" s="72">
        <v>5</v>
      </c>
      <c r="F35" s="72">
        <v>100</v>
      </c>
      <c r="G35" s="72">
        <v>15</v>
      </c>
      <c r="H35" s="72">
        <v>15</v>
      </c>
      <c r="I35" s="117"/>
      <c r="J35" s="70"/>
      <c r="K35" s="67"/>
      <c r="L35" s="67"/>
      <c r="M35" s="67"/>
      <c r="N35" s="67"/>
    </row>
    <row r="36" spans="1:14" ht="18.75" customHeight="1"/>
    <row r="38" spans="1:14" ht="18.75" customHeight="1"/>
    <row r="39" spans="1:14" ht="18.75" customHeight="1"/>
  </sheetData>
  <mergeCells count="6">
    <mergeCell ref="I33:I35"/>
    <mergeCell ref="A3:XFD3"/>
    <mergeCell ref="A32:B32"/>
    <mergeCell ref="A6:B6"/>
    <mergeCell ref="A4:I4"/>
    <mergeCell ref="A5:B5"/>
  </mergeCells>
  <pageMargins left="0.70833333333333304" right="0.31527777777777799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Arkusz1 (2)</vt:lpstr>
      <vt:lpstr>Arkusz2</vt:lpstr>
      <vt:lpstr>Arkusz3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Wanagiel-Bereś</dc:creator>
  <cp:lastModifiedBy>Agata Wanagiel-Bereś</cp:lastModifiedBy>
  <cp:revision>3</cp:revision>
  <cp:lastPrinted>2023-09-13T09:54:03Z</cp:lastPrinted>
  <dcterms:created xsi:type="dcterms:W3CDTF">2018-04-23T09:05:39Z</dcterms:created>
  <dcterms:modified xsi:type="dcterms:W3CDTF">2023-09-14T06:22:01Z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